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5" yWindow="8025" windowWidth="15480" windowHeight="4065" tabRatio="909"/>
  </bookViews>
  <sheets>
    <sheet name="Balance Sheet" sheetId="23" r:id="rId1"/>
    <sheet name="Income Statement" sheetId="52" r:id="rId2"/>
    <sheet name="Statement of Changes in Equity " sheetId="32" state="hidden" r:id="rId3"/>
    <sheet name="4" sheetId="3" state="hidden" r:id="rId4"/>
    <sheet name="8 Company" sheetId="26" state="hidden" r:id="rId5"/>
    <sheet name="10" sheetId="6" state="hidden" r:id="rId6"/>
    <sheet name="12" sheetId="9" state="hidden" r:id="rId7"/>
    <sheet name="14" sheetId="11" state="hidden" r:id="rId8"/>
    <sheet name="16" sheetId="13" state="hidden" r:id="rId9"/>
    <sheet name="23" sheetId="36" state="hidden" r:id="rId10"/>
    <sheet name="25 Group (2002)" sheetId="43" state="hidden" r:id="rId11"/>
    <sheet name="25 Company" sheetId="31" state="hidden" r:id="rId12"/>
    <sheet name="29 Reconciliation of equity" sheetId="63" state="hidden" r:id="rId13"/>
    <sheet name="29 PL" sheetId="64" state="hidden" r:id="rId14"/>
    <sheet name="31" sheetId="50" state="hidden" r:id="rId15"/>
    <sheet name="25 Group (2005)" sheetId="86" state="hidden" r:id="rId16"/>
    <sheet name="33" sheetId="37" state="hidden" r:id="rId17"/>
  </sheets>
  <definedNames>
    <definedName name="Output" localSheetId="13">#REF!</definedName>
    <definedName name="Output" localSheetId="12">#REF!</definedName>
    <definedName name="Output">#REF!</definedName>
    <definedName name="_xlnm.Print_Area" localSheetId="5">'10'!$A$1:$J$16</definedName>
    <definedName name="_xlnm.Print_Area" localSheetId="6">'12'!$A$3:$K$18</definedName>
    <definedName name="_xlnm.Print_Area" localSheetId="7">'14'!$A$1:$J$43</definedName>
    <definedName name="_xlnm.Print_Area" localSheetId="8">'16'!$A$2:$J$20</definedName>
    <definedName name="_xlnm.Print_Area" localSheetId="9">'23'!$A$1:$I$41</definedName>
    <definedName name="_xlnm.Print_Area" localSheetId="11">'25 Company'!$A$1:$T$22</definedName>
    <definedName name="_xlnm.Print_Area" localSheetId="10">'25 Group (2002)'!$A$1:$Y$48</definedName>
    <definedName name="_xlnm.Print_Area" localSheetId="15">'25 Group (2005)'!$B$3:$P$21</definedName>
    <definedName name="_xlnm.Print_Area" localSheetId="13">'29 PL'!$B$1:$J$40</definedName>
    <definedName name="_xlnm.Print_Area" localSheetId="12">'29 Reconciliation of equity'!$B$1:$K$65</definedName>
    <definedName name="_xlnm.Print_Area" localSheetId="14">'31'!$A$1:$H$75</definedName>
    <definedName name="_xlnm.Print_Area" localSheetId="16">'33'!$A$2:$F$7</definedName>
    <definedName name="_xlnm.Print_Area" localSheetId="3">'4'!$A$1:$J$21</definedName>
    <definedName name="_xlnm.Print_Area" localSheetId="4">'8 Company'!$A$1:$T$112</definedName>
    <definedName name="_xlnm.Print_Area" localSheetId="0">'Balance Sheet'!$B$2:$D$40</definedName>
    <definedName name="_xlnm.Print_Area" localSheetId="1">'Income Statement'!$A$1:$J$33</definedName>
    <definedName name="_xlnm.Print_Area" localSheetId="2">'Statement of Changes in Equity '!$A$1:$N$80</definedName>
    <definedName name="TB" localSheetId="13">#REF!</definedName>
    <definedName name="TB" localSheetId="12">#REF!</definedName>
    <definedName name="TB">#REF!</definedName>
    <definedName name="Z_81C3EEA1_3968_40EE_B1AA_DA77B6130620_.wvu.Cols" localSheetId="13" hidden="1">'29 PL'!$B:$B</definedName>
    <definedName name="Z_81C3EEA1_3968_40EE_B1AA_DA77B6130620_.wvu.Cols" localSheetId="12" hidden="1">'29 Reconciliation of equity'!$B:$B</definedName>
    <definedName name="Z_81C3EEA1_3968_40EE_B1AA_DA77B6130620_.wvu.PrintArea" localSheetId="13" hidden="1">'29 PL'!$C$3:$I$41</definedName>
    <definedName name="Z_81C3EEA1_3968_40EE_B1AA_DA77B6130620_.wvu.PrintArea" localSheetId="12" hidden="1">'29 Reconciliation of equity'!$C$3:$I$67</definedName>
    <definedName name="Z_CA5F7827_770E_4021_BF89_48B92C3DE544_.wvu.Cols" localSheetId="13" hidden="1">'29 PL'!$B:$B</definedName>
    <definedName name="Z_CA5F7827_770E_4021_BF89_48B92C3DE544_.wvu.Cols" localSheetId="12" hidden="1">'29 Reconciliation of equity'!$B:$B</definedName>
    <definedName name="Z_CA5F7827_770E_4021_BF89_48B92C3DE544_.wvu.PrintArea" localSheetId="13" hidden="1">'29 PL'!$C$3:$I$41</definedName>
    <definedName name="Z_CA5F7827_770E_4021_BF89_48B92C3DE544_.wvu.PrintArea" localSheetId="12" hidden="1">'29 Reconciliation of equity'!$C$3:$I$67</definedName>
    <definedName name="Z_FEB6A96D_6D61_4258_8225_865A529D5565_.wvu.PrintArea" localSheetId="6" hidden="1">'12'!$A$3:$K$16</definedName>
    <definedName name="Z_FEB6A96D_6D61_4258_8225_865A529D5565_.wvu.PrintArea" localSheetId="7" hidden="1">'14'!$A$2:$I$43</definedName>
    <definedName name="Z_FEB6A96D_6D61_4258_8225_865A529D5565_.wvu.PrintArea" localSheetId="8" hidden="1">'16'!$A$2:$I$20</definedName>
    <definedName name="Z_FEB6A96D_6D61_4258_8225_865A529D5565_.wvu.PrintArea" localSheetId="3" hidden="1">'4'!$A$1:$I$19</definedName>
    <definedName name="Z_FEB6A96D_6D61_4258_8225_865A529D5565_.wvu.Rows" localSheetId="5" hidden="1">'10'!$9:$11</definedName>
    <definedName name="Z_FEB6A96D_6D61_4258_8225_865A529D5565_.wvu.Rows" localSheetId="6" hidden="1">'12'!$16:$16</definedName>
    <definedName name="Z_FEB6A96D_6D61_4258_8225_865A529D5565_.wvu.Rows" localSheetId="7" hidden="1">'14'!$16:$16,'14'!$18:$20,'14'!$25:$25,'14'!$29:$44</definedName>
    <definedName name="Z_FEB6A96D_6D61_4258_8225_865A529D5565_.wvu.Rows" localSheetId="3" hidden="1">'4'!$11:$12</definedName>
  </definedNames>
  <calcPr calcId="125725"/>
  <customWorkbookViews>
    <customWorkbookView name="SPAPACHRISTOS - Personal View" guid="{FEB6A96D-6D61-4258-8225-865A529D5565}" mergeInterval="0" personalView="1" maximized="1" windowWidth="1020" windowHeight="579" activeSheetId="14" showComments="commIndAndComment"/>
  </customWorkbookViews>
</workbook>
</file>

<file path=xl/calcChain.xml><?xml version="1.0" encoding="utf-8"?>
<calcChain xmlns="http://schemas.openxmlformats.org/spreadsheetml/2006/main">
  <c r="G13" i="52"/>
  <c r="G17" s="1"/>
  <c r="G22" s="1"/>
  <c r="G26" s="1"/>
  <c r="G30" s="1"/>
  <c r="D29" i="23"/>
  <c r="D31" s="1"/>
  <c r="D37" s="1"/>
  <c r="D35"/>
  <c r="D22"/>
  <c r="D16"/>
  <c r="D24" s="1"/>
  <c r="H7" i="86"/>
  <c r="P7" s="1"/>
  <c r="P13" s="1"/>
  <c r="P20" s="1"/>
  <c r="P8"/>
  <c r="P9"/>
  <c r="P10"/>
  <c r="P11"/>
  <c r="P12"/>
  <c r="D13"/>
  <c r="F13"/>
  <c r="F20" s="1"/>
  <c r="J13"/>
  <c r="J20" s="1"/>
  <c r="L13"/>
  <c r="L20" s="1"/>
  <c r="N13"/>
  <c r="N20" s="1"/>
  <c r="D18"/>
  <c r="D20"/>
  <c r="H18"/>
  <c r="D44" i="26"/>
  <c r="S44" s="1"/>
  <c r="S54" s="1"/>
  <c r="F44"/>
  <c r="H44"/>
  <c r="H54" s="1"/>
  <c r="H80" s="1"/>
  <c r="H91" s="1"/>
  <c r="K44"/>
  <c r="M44"/>
  <c r="M54"/>
  <c r="M80"/>
  <c r="M91" s="1"/>
  <c r="O44"/>
  <c r="S45"/>
  <c r="K46"/>
  <c r="K54" s="1"/>
  <c r="K80" s="1"/>
  <c r="K91" s="1"/>
  <c r="S47"/>
  <c r="S48"/>
  <c r="S49"/>
  <c r="S50"/>
  <c r="S51"/>
  <c r="S52"/>
  <c r="S53"/>
  <c r="F31" i="64"/>
  <c r="F38" i="63"/>
  <c r="F42" s="1"/>
  <c r="F24"/>
  <c r="F28" s="1"/>
  <c r="F30" s="1"/>
  <c r="J41"/>
  <c r="J38"/>
  <c r="J24"/>
  <c r="J28" s="1"/>
  <c r="H24" i="64"/>
  <c r="H10"/>
  <c r="H11"/>
  <c r="H61" i="63"/>
  <c r="H60"/>
  <c r="H59"/>
  <c r="H58"/>
  <c r="H57"/>
  <c r="H56"/>
  <c r="H55"/>
  <c r="H62"/>
  <c r="M68" i="32"/>
  <c r="H17" i="64"/>
  <c r="D81" i="26"/>
  <c r="F81"/>
  <c r="S81" s="1"/>
  <c r="S82"/>
  <c r="O109"/>
  <c r="M109"/>
  <c r="M110" s="1"/>
  <c r="K109"/>
  <c r="H109"/>
  <c r="D109"/>
  <c r="O72"/>
  <c r="O73" s="1"/>
  <c r="O80" s="1"/>
  <c r="O91" s="1"/>
  <c r="M72"/>
  <c r="K72"/>
  <c r="H72"/>
  <c r="D72"/>
  <c r="S72" s="1"/>
  <c r="S73" s="1"/>
  <c r="J34" i="63"/>
  <c r="J35"/>
  <c r="J37"/>
  <c r="H37" s="1"/>
  <c r="F46"/>
  <c r="F52"/>
  <c r="H52" s="1"/>
  <c r="J52"/>
  <c r="J19"/>
  <c r="H19"/>
  <c r="F19"/>
  <c r="H9"/>
  <c r="H51"/>
  <c r="H50"/>
  <c r="H49"/>
  <c r="H48"/>
  <c r="H47"/>
  <c r="H36"/>
  <c r="H35"/>
  <c r="H34"/>
  <c r="H27"/>
  <c r="H26"/>
  <c r="H23"/>
  <c r="G32" i="52"/>
  <c r="J62" i="63"/>
  <c r="J63"/>
  <c r="F62"/>
  <c r="E61" i="50"/>
  <c r="H36" i="64"/>
  <c r="F12"/>
  <c r="F22" s="1"/>
  <c r="F34"/>
  <c r="J12"/>
  <c r="J22" s="1"/>
  <c r="J34"/>
  <c r="H31"/>
  <c r="H34" s="1"/>
  <c r="H32"/>
  <c r="H33"/>
  <c r="H27"/>
  <c r="H26"/>
  <c r="H25"/>
  <c r="H15"/>
  <c r="H9"/>
  <c r="H12"/>
  <c r="H22" s="1"/>
  <c r="H43" s="1"/>
  <c r="H13"/>
  <c r="H14"/>
  <c r="H16"/>
  <c r="H18"/>
  <c r="H18" i="63"/>
  <c r="H16"/>
  <c r="H15"/>
  <c r="H14"/>
  <c r="H13"/>
  <c r="H12"/>
  <c r="H11"/>
  <c r="H10"/>
  <c r="O83" i="26"/>
  <c r="M83"/>
  <c r="S83" s="1"/>
  <c r="K83"/>
  <c r="H83"/>
  <c r="D83"/>
  <c r="Q73"/>
  <c r="Q80" s="1"/>
  <c r="Q91" s="1"/>
  <c r="F54"/>
  <c r="F80" s="1"/>
  <c r="F91" s="1"/>
  <c r="D54"/>
  <c r="D80" s="1"/>
  <c r="M73" i="32"/>
  <c r="K22"/>
  <c r="C22"/>
  <c r="C66" s="1"/>
  <c r="C77" s="1"/>
  <c r="E22"/>
  <c r="G22"/>
  <c r="G66" s="1"/>
  <c r="G77" s="1"/>
  <c r="I12"/>
  <c r="M12"/>
  <c r="I17"/>
  <c r="M17" s="1"/>
  <c r="I70"/>
  <c r="M70"/>
  <c r="M71"/>
  <c r="M72"/>
  <c r="M74"/>
  <c r="M75"/>
  <c r="K66"/>
  <c r="K77" s="1"/>
  <c r="E66"/>
  <c r="E77"/>
  <c r="M20"/>
  <c r="M19"/>
  <c r="M18"/>
  <c r="M16"/>
  <c r="M15"/>
  <c r="D3" i="64"/>
  <c r="G43"/>
  <c r="G14" i="50"/>
  <c r="G18" s="1"/>
  <c r="G28" s="1"/>
  <c r="G31" s="1"/>
  <c r="G15"/>
  <c r="G16"/>
  <c r="G34" s="1"/>
  <c r="D18"/>
  <c r="E18"/>
  <c r="E28" s="1"/>
  <c r="F18"/>
  <c r="G22"/>
  <c r="G27" s="1"/>
  <c r="G23"/>
  <c r="G24"/>
  <c r="G25"/>
  <c r="D27"/>
  <c r="E27"/>
  <c r="F27"/>
  <c r="D28"/>
  <c r="F28"/>
  <c r="G47"/>
  <c r="G48"/>
  <c r="E49"/>
  <c r="G49" s="1"/>
  <c r="G53" s="1"/>
  <c r="G62" s="1"/>
  <c r="G50"/>
  <c r="G51"/>
  <c r="F53"/>
  <c r="G57"/>
  <c r="G61" s="1"/>
  <c r="G58"/>
  <c r="G59"/>
  <c r="F61"/>
  <c r="F62" s="1"/>
  <c r="F64" s="1"/>
  <c r="G64" s="1"/>
  <c r="G63" s="1"/>
  <c r="E64"/>
  <c r="F65"/>
  <c r="G65" s="1"/>
  <c r="G68"/>
  <c r="G70" s="1"/>
  <c r="E69"/>
  <c r="E70" s="1"/>
  <c r="F70"/>
  <c r="T7" i="31"/>
  <c r="T8"/>
  <c r="T10"/>
  <c r="D11"/>
  <c r="F11"/>
  <c r="F17" s="1"/>
  <c r="H11"/>
  <c r="H17" s="1"/>
  <c r="H22" s="1"/>
  <c r="J11"/>
  <c r="L11"/>
  <c r="N11"/>
  <c r="N17" s="1"/>
  <c r="N22" s="1"/>
  <c r="P11"/>
  <c r="R11"/>
  <c r="J12"/>
  <c r="J17" s="1"/>
  <c r="J22" s="1"/>
  <c r="H13"/>
  <c r="T13" s="1"/>
  <c r="T14"/>
  <c r="T15"/>
  <c r="T16"/>
  <c r="D17"/>
  <c r="D22"/>
  <c r="L17"/>
  <c r="L22" s="1"/>
  <c r="P17"/>
  <c r="P22" s="1"/>
  <c r="R17"/>
  <c r="H19"/>
  <c r="T19"/>
  <c r="T20"/>
  <c r="T21"/>
  <c r="R22"/>
  <c r="X7" i="43"/>
  <c r="X8"/>
  <c r="X10"/>
  <c r="X11"/>
  <c r="D12"/>
  <c r="D19" s="1"/>
  <c r="F12"/>
  <c r="F19"/>
  <c r="F25" s="1"/>
  <c r="H12"/>
  <c r="H19" s="1"/>
  <c r="H25" s="1"/>
  <c r="J12"/>
  <c r="J19" s="1"/>
  <c r="J25" s="1"/>
  <c r="L12"/>
  <c r="L19" s="1"/>
  <c r="L25" s="1"/>
  <c r="N12"/>
  <c r="N19"/>
  <c r="N25" s="1"/>
  <c r="P12"/>
  <c r="P19" s="1"/>
  <c r="P25" s="1"/>
  <c r="R12"/>
  <c r="R19" s="1"/>
  <c r="R25" s="1"/>
  <c r="T12"/>
  <c r="T19" s="1"/>
  <c r="T25" s="1"/>
  <c r="V12"/>
  <c r="V19"/>
  <c r="V25" s="1"/>
  <c r="X13"/>
  <c r="X14"/>
  <c r="X15"/>
  <c r="X16"/>
  <c r="X17"/>
  <c r="X18"/>
  <c r="X21"/>
  <c r="X22"/>
  <c r="X23"/>
  <c r="X24"/>
  <c r="T30"/>
  <c r="T31"/>
  <c r="T33"/>
  <c r="D34"/>
  <c r="D40"/>
  <c r="F34"/>
  <c r="F40" s="1"/>
  <c r="F45" s="1"/>
  <c r="H34"/>
  <c r="J34"/>
  <c r="T34"/>
  <c r="L34"/>
  <c r="L40" s="1"/>
  <c r="L45" s="1"/>
  <c r="N34"/>
  <c r="N40" s="1"/>
  <c r="N45" s="1"/>
  <c r="P34"/>
  <c r="R34"/>
  <c r="R40" s="1"/>
  <c r="R45" s="1"/>
  <c r="J35"/>
  <c r="T35" s="1"/>
  <c r="H36"/>
  <c r="T36" s="1"/>
  <c r="T37"/>
  <c r="T38"/>
  <c r="T39"/>
  <c r="P40"/>
  <c r="P45" s="1"/>
  <c r="H42"/>
  <c r="T42"/>
  <c r="T43"/>
  <c r="T44"/>
  <c r="C14" i="36"/>
  <c r="E14"/>
  <c r="G14"/>
  <c r="I14"/>
  <c r="G38"/>
  <c r="I38"/>
  <c r="C13" i="13"/>
  <c r="E13"/>
  <c r="G13"/>
  <c r="I13"/>
  <c r="C12" i="11"/>
  <c r="C13" s="1"/>
  <c r="C22" s="1"/>
  <c r="E12"/>
  <c r="E13" s="1"/>
  <c r="E22" s="1"/>
  <c r="G12"/>
  <c r="I12"/>
  <c r="I13" s="1"/>
  <c r="I22" s="1"/>
  <c r="I41" s="1"/>
  <c r="I43" s="1"/>
  <c r="G13"/>
  <c r="G22" s="1"/>
  <c r="G41" s="1"/>
  <c r="G43" s="1"/>
  <c r="G36"/>
  <c r="G42" s="1"/>
  <c r="I36"/>
  <c r="I42" s="1"/>
  <c r="C14" i="9"/>
  <c r="E14"/>
  <c r="G14"/>
  <c r="I14"/>
  <c r="G13" i="6"/>
  <c r="I13"/>
  <c r="D11" i="26"/>
  <c r="D20" s="1"/>
  <c r="M11"/>
  <c r="M20" s="1"/>
  <c r="O11"/>
  <c r="O20" s="1"/>
  <c r="S12"/>
  <c r="H13"/>
  <c r="S13" s="1"/>
  <c r="K13"/>
  <c r="M13"/>
  <c r="O13"/>
  <c r="S14"/>
  <c r="S15"/>
  <c r="S16"/>
  <c r="S17"/>
  <c r="S18"/>
  <c r="S19"/>
  <c r="F20"/>
  <c r="I20"/>
  <c r="Q20"/>
  <c r="S25"/>
  <c r="S34" s="1"/>
  <c r="S26"/>
  <c r="S27"/>
  <c r="S28"/>
  <c r="S29"/>
  <c r="S30"/>
  <c r="S31"/>
  <c r="S32"/>
  <c r="S33"/>
  <c r="D34"/>
  <c r="F34"/>
  <c r="H34"/>
  <c r="I34"/>
  <c r="K34"/>
  <c r="M34"/>
  <c r="O34"/>
  <c r="Q34"/>
  <c r="M37"/>
  <c r="M39" s="1"/>
  <c r="M38"/>
  <c r="S38"/>
  <c r="D39"/>
  <c r="F39"/>
  <c r="H39"/>
  <c r="K39"/>
  <c r="O39"/>
  <c r="Q39"/>
  <c r="G54"/>
  <c r="I54"/>
  <c r="J54"/>
  <c r="L54"/>
  <c r="N54"/>
  <c r="O54"/>
  <c r="P54"/>
  <c r="Q54"/>
  <c r="R54"/>
  <c r="S59"/>
  <c r="S68" s="1"/>
  <c r="S60"/>
  <c r="S61"/>
  <c r="S62"/>
  <c r="S63"/>
  <c r="S64"/>
  <c r="S65"/>
  <c r="S66"/>
  <c r="S67"/>
  <c r="D68"/>
  <c r="F68"/>
  <c r="H68"/>
  <c r="I68"/>
  <c r="K68"/>
  <c r="M68"/>
  <c r="O68"/>
  <c r="Q68"/>
  <c r="S71"/>
  <c r="F73"/>
  <c r="H73"/>
  <c r="K73"/>
  <c r="M73"/>
  <c r="S84"/>
  <c r="S85"/>
  <c r="S86"/>
  <c r="S87"/>
  <c r="S88"/>
  <c r="S89"/>
  <c r="S90"/>
  <c r="G91"/>
  <c r="I91"/>
  <c r="J91"/>
  <c r="L91"/>
  <c r="N91"/>
  <c r="P91"/>
  <c r="R91"/>
  <c r="S96"/>
  <c r="S105" s="1"/>
  <c r="S97"/>
  <c r="S98"/>
  <c r="S99"/>
  <c r="S100"/>
  <c r="S101"/>
  <c r="S102"/>
  <c r="S103"/>
  <c r="S104"/>
  <c r="D105"/>
  <c r="F105"/>
  <c r="H105"/>
  <c r="I105"/>
  <c r="K105"/>
  <c r="M105"/>
  <c r="O105"/>
  <c r="Q105"/>
  <c r="S108"/>
  <c r="D110"/>
  <c r="F110"/>
  <c r="H110"/>
  <c r="K110"/>
  <c r="O110"/>
  <c r="Q110"/>
  <c r="C13" i="3"/>
  <c r="E13"/>
  <c r="G13"/>
  <c r="I13"/>
  <c r="G19"/>
  <c r="I19"/>
  <c r="G29" i="32"/>
  <c r="G32"/>
  <c r="G30"/>
  <c r="G31"/>
  <c r="C32"/>
  <c r="E32"/>
  <c r="C36"/>
  <c r="I41"/>
  <c r="I42"/>
  <c r="I43"/>
  <c r="I44"/>
  <c r="I45"/>
  <c r="I46"/>
  <c r="I47"/>
  <c r="E48"/>
  <c r="I48" s="1"/>
  <c r="M49" s="1"/>
  <c r="G48"/>
  <c r="G52" s="1"/>
  <c r="E52"/>
  <c r="I52" s="1"/>
  <c r="I51"/>
  <c r="E60"/>
  <c r="G69" i="50"/>
  <c r="G50" i="32"/>
  <c r="I50" s="1"/>
  <c r="K20" i="26"/>
  <c r="T12" i="31"/>
  <c r="I22" i="32"/>
  <c r="I66" s="1"/>
  <c r="I77" s="1"/>
  <c r="S46" i="26"/>
  <c r="H40" i="43"/>
  <c r="H45" s="1"/>
  <c r="X12"/>
  <c r="H46" i="63"/>
  <c r="D45" i="43"/>
  <c r="F63" i="63"/>
  <c r="F65" s="1"/>
  <c r="F68" s="1"/>
  <c r="G30" i="50"/>
  <c r="G33" s="1"/>
  <c r="G35" s="1"/>
  <c r="P18" i="86"/>
  <c r="G34" i="52" l="1"/>
  <c r="J30" i="63"/>
  <c r="H28"/>
  <c r="H30" s="1"/>
  <c r="F22" i="31"/>
  <c r="T17"/>
  <c r="H63" i="63"/>
  <c r="D25" i="43"/>
  <c r="X19"/>
  <c r="X25" s="1"/>
  <c r="J30" i="64"/>
  <c r="J43"/>
  <c r="S80" i="26"/>
  <c r="S91" s="1"/>
  <c r="D91"/>
  <c r="F43" i="64"/>
  <c r="F30"/>
  <c r="F35" s="1"/>
  <c r="F40" s="1"/>
  <c r="T22" i="31"/>
  <c r="S109" i="26"/>
  <c r="S110" s="1"/>
  <c r="D73"/>
  <c r="S37"/>
  <c r="S39" s="1"/>
  <c r="S11"/>
  <c r="S20" s="1"/>
  <c r="E53" i="50"/>
  <c r="E62" s="1"/>
  <c r="E63" s="1"/>
  <c r="J40" i="43"/>
  <c r="J45" s="1"/>
  <c r="T45" s="1"/>
  <c r="M22" i="32"/>
  <c r="M66" s="1"/>
  <c r="M77" s="1"/>
  <c r="H24" i="63"/>
  <c r="H20" i="26"/>
  <c r="T11" i="31"/>
  <c r="H13" i="86"/>
  <c r="H20" s="1"/>
  <c r="J42" i="63"/>
  <c r="T40" i="43" l="1"/>
  <c r="H42" i="63"/>
  <c r="J65"/>
  <c r="J68" s="1"/>
  <c r="H30" i="64"/>
  <c r="H35" s="1"/>
  <c r="J35"/>
  <c r="J40" s="1"/>
  <c r="H40" s="1"/>
  <c r="H65" i="63"/>
  <c r="H68" s="1"/>
</calcChain>
</file>

<file path=xl/comments1.xml><?xml version="1.0" encoding="utf-8"?>
<comments xmlns="http://schemas.openxmlformats.org/spreadsheetml/2006/main">
  <authors>
    <author>AvrakotouD</author>
  </authors>
  <commentList>
    <comment ref="K80" authorId="0">
      <text>
        <r>
          <rPr>
            <b/>
            <sz val="8"/>
            <color indexed="81"/>
            <rFont val="Tahoma"/>
          </rPr>
          <t>AvrakotouD:</t>
        </r>
        <r>
          <rPr>
            <sz val="8"/>
            <color indexed="81"/>
            <rFont val="Tahoma"/>
          </rPr>
          <t xml:space="preserve">
TRANSFER OF INVENTORIES 2003</t>
        </r>
      </text>
    </comment>
  </commentList>
</comments>
</file>

<file path=xl/sharedStrings.xml><?xml version="1.0" encoding="utf-8"?>
<sst xmlns="http://schemas.openxmlformats.org/spreadsheetml/2006/main" count="676" uniqueCount="437">
  <si>
    <t>Titan Cement S.A. and its subsidiaries</t>
  </si>
  <si>
    <t>Group</t>
  </si>
  <si>
    <t>Company</t>
  </si>
  <si>
    <t>Overseas</t>
  </si>
  <si>
    <t>The employees in the Group are employed on a full-time basis.</t>
  </si>
  <si>
    <t>The Group has not pledged its inventories as collateral.</t>
  </si>
  <si>
    <t>There are no litigations which may have an important and material impact on the financial status of the Group. The fiscal years 1998 to 2002 have not been audited by the tax authorities and the Group's tax obligations for those years have not been finalised.</t>
  </si>
  <si>
    <t>½</t>
  </si>
  <si>
    <t>Capital and Reserves</t>
  </si>
  <si>
    <t>Less: Treasury shares</t>
  </si>
  <si>
    <t xml:space="preserve">Hedging reserve </t>
  </si>
  <si>
    <t xml:space="preserve">Retained earnings prior year </t>
  </si>
  <si>
    <t xml:space="preserve"> Minority interest</t>
  </si>
  <si>
    <t>Non - current liabilities</t>
  </si>
  <si>
    <t xml:space="preserve"> Borrowings</t>
  </si>
  <si>
    <t xml:space="preserve"> Deferred tax liabilities</t>
  </si>
  <si>
    <t>Trade and other investments</t>
  </si>
  <si>
    <t xml:space="preserve"> Finance costs - net</t>
  </si>
  <si>
    <t xml:space="preserve"> Deferred income - Government grants</t>
  </si>
  <si>
    <t xml:space="preserve"> Other liabilities</t>
  </si>
  <si>
    <t>Payables towards subsidiaries</t>
  </si>
  <si>
    <t>Bank Borrowings</t>
  </si>
  <si>
    <t>EBITDA</t>
  </si>
  <si>
    <t>Termination of lease (Note 26)</t>
  </si>
  <si>
    <t>Fair value losses (Note 2, 26)</t>
  </si>
  <si>
    <t xml:space="preserve">Reclassification of investment property (Note 10) </t>
  </si>
  <si>
    <t>Transfer of major spare parts and stand by equipment to property, plant and equipment (Note 8)</t>
  </si>
  <si>
    <t>Reclassification of assets to other categories</t>
  </si>
  <si>
    <t>Profit after tax</t>
  </si>
  <si>
    <t>Available-for-sale investments, comprising mainly of marketable equity securities, are fair valued annually at the close of business on 31 December. For investments traded in an active market, fair value is determined by reference to Stock Exchange quoted bid prices. For other investments, fair value is estimated by reference to the current market value of similar instruments or by reference to the discounted cash flows of the underlying net assets. There were no provisions for impairment on available-for-sale investments in 2002 or 2001.</t>
  </si>
  <si>
    <t>US$</t>
  </si>
  <si>
    <t>Movement in currency translation reserve</t>
  </si>
  <si>
    <t>Net profit before minority interest</t>
  </si>
  <si>
    <t xml:space="preserve"> Sales</t>
  </si>
  <si>
    <t xml:space="preserve"> Cost of sales</t>
  </si>
  <si>
    <t xml:space="preserve"> Depreciation and amortisation</t>
  </si>
  <si>
    <t xml:space="preserve"> Other operating income</t>
  </si>
  <si>
    <t xml:space="preserve"> Administrative expenses</t>
  </si>
  <si>
    <t xml:space="preserve"> Depreciation</t>
  </si>
  <si>
    <t xml:space="preserve"> Distribution costs</t>
  </si>
  <si>
    <t xml:space="preserve"> Staff costs (provision for severance pay)</t>
  </si>
  <si>
    <t xml:space="preserve"> Other operating expenses</t>
  </si>
  <si>
    <t xml:space="preserve"> Goodwill amortisation</t>
  </si>
  <si>
    <t xml:space="preserve"> Impairement of assets</t>
  </si>
  <si>
    <t xml:space="preserve"> Loss on sale of discontinued operation</t>
  </si>
  <si>
    <t xml:space="preserve"> Interest received</t>
  </si>
  <si>
    <t xml:space="preserve"> Interest expense</t>
  </si>
  <si>
    <t xml:space="preserve"> Dividend income</t>
  </si>
  <si>
    <t xml:space="preserve"> Foreign exchange gains/(losses)</t>
  </si>
  <si>
    <t xml:space="preserve"> Gains/(losses) from available-for-sale investments</t>
  </si>
  <si>
    <t xml:space="preserve"> Income tax expense</t>
  </si>
  <si>
    <t xml:space="preserve"> Other taxes</t>
  </si>
  <si>
    <t xml:space="preserve"> Deferred tax</t>
  </si>
  <si>
    <t>Total income tax expense</t>
  </si>
  <si>
    <t>31 December 2002</t>
  </si>
  <si>
    <t>Διαθέσιμα προς πώληση χρηματοοικονομικά στοιχεία</t>
  </si>
  <si>
    <t xml:space="preserve">Provisional tax prepayment, provision for doubtful debts </t>
  </si>
  <si>
    <t>Reclassification of goodwill relating to TCI i.r.o N2166, reversal of revaluations</t>
  </si>
  <si>
    <t>Additional provision as per HPW</t>
  </si>
  <si>
    <t>Provision for PPE (IONIA SA) as per HPW</t>
  </si>
  <si>
    <t>Disposal of subsidiaries</t>
  </si>
  <si>
    <t>Acquisition of subsdiaries</t>
  </si>
  <si>
    <t>Minority interests (see Note 30)</t>
  </si>
  <si>
    <t>Movement in derivative hedging position (Note 22)</t>
  </si>
  <si>
    <t>Deferred tax on derivative hedging position (Note 19)</t>
  </si>
  <si>
    <t>At 31 December 2003</t>
  </si>
  <si>
    <t>Finished goods</t>
  </si>
  <si>
    <t>Profit before tax</t>
  </si>
  <si>
    <t>Social security costs</t>
  </si>
  <si>
    <t xml:space="preserve">Μεταφορά Παγίων λόγω Αλλαγής Κατηγορίας </t>
  </si>
  <si>
    <t>Quarries</t>
  </si>
  <si>
    <t>Land</t>
  </si>
  <si>
    <t>Buildings</t>
  </si>
  <si>
    <t>Translation Reserve</t>
  </si>
  <si>
    <t>Preferred ordinary shares</t>
  </si>
  <si>
    <t>At 31 December 2001</t>
  </si>
  <si>
    <t>Accumulated depreciation</t>
  </si>
  <si>
    <t xml:space="preserve">Additions </t>
  </si>
  <si>
    <t>Disposals</t>
  </si>
  <si>
    <t>At end of year</t>
  </si>
  <si>
    <t>At beginning of year</t>
  </si>
  <si>
    <t>Raw materials</t>
  </si>
  <si>
    <t>Work in progress</t>
  </si>
  <si>
    <t>Cash and cash equivalents</t>
  </si>
  <si>
    <t>Cash at bank and in hand</t>
  </si>
  <si>
    <t>Trade and other payables</t>
  </si>
  <si>
    <t>Not later than 1 year</t>
  </si>
  <si>
    <t>Later than 1 year and not later than 5 years</t>
  </si>
  <si>
    <t>Share premium</t>
  </si>
  <si>
    <t>Staff costs</t>
  </si>
  <si>
    <t>Wages and salaries</t>
  </si>
  <si>
    <t>Leased assets under finance leases</t>
  </si>
  <si>
    <t>Exchange gains / (losses) on translation of financial statements of foreign operations</t>
  </si>
  <si>
    <t>Υπόλοιπο την 1η Ιανουαρίου 2003</t>
  </si>
  <si>
    <t>Μεταβολή στο αποθεματικό των συναλλαγματικών διαφορών</t>
  </si>
  <si>
    <t>Μεταβολές στις διαφορές αντιστάθμισης κινδύνου επενδύσεων (Σημ. 22)</t>
  </si>
  <si>
    <t>Υπόλοιπο την 31η Δεκεμβρίου 2004</t>
  </si>
  <si>
    <t>Κέρδη από συν/κές διαφορές</t>
  </si>
  <si>
    <t xml:space="preserve">Retained earnings </t>
  </si>
  <si>
    <t xml:space="preserve"> Provisions for other liabilities and charges</t>
  </si>
  <si>
    <t>The Company has no pledges on the Company's owned assets.</t>
  </si>
  <si>
    <t>Bank guarantees given for Titan Cement SA</t>
  </si>
  <si>
    <t>Guarantees given in respect of government grants relating to property, plant and equipment</t>
  </si>
  <si>
    <t>Transfer from inventories (Note 14)</t>
  </si>
  <si>
    <t>Transfer of major spare parts to PPE and provision for damaged inventories</t>
  </si>
  <si>
    <t>Investment in subsidiaries as per books</t>
  </si>
  <si>
    <t>Net cash outflow on acquisitions</t>
  </si>
  <si>
    <t>Comprises of:</t>
  </si>
  <si>
    <t>Cash and cash equivalents in subsidiaries acquired *</t>
  </si>
  <si>
    <t>* Includes bank overdrafts</t>
  </si>
  <si>
    <t>Retirement &amp; termination benefits (Note 20)</t>
  </si>
  <si>
    <t>Disposals (Note 26)</t>
  </si>
  <si>
    <t>Transfers from inventories (Note 14)</t>
  </si>
  <si>
    <t>Depreciation charge (Note 2)</t>
  </si>
  <si>
    <t>Interests in subsidiaries and joint ventures</t>
  </si>
  <si>
    <t>Liabilities</t>
  </si>
  <si>
    <t>AS01</t>
  </si>
  <si>
    <t>AS02</t>
  </si>
  <si>
    <t>AS03</t>
  </si>
  <si>
    <t>AS04</t>
  </si>
  <si>
    <t>AS05</t>
  </si>
  <si>
    <t>AS06</t>
  </si>
  <si>
    <t>AS07</t>
  </si>
  <si>
    <t>AS09</t>
  </si>
  <si>
    <t>AS09a</t>
  </si>
  <si>
    <t>AS10</t>
  </si>
  <si>
    <t>AS51</t>
  </si>
  <si>
    <t>AS52</t>
  </si>
  <si>
    <t>AS52a</t>
  </si>
  <si>
    <t>AS53</t>
  </si>
  <si>
    <t>AS54</t>
  </si>
  <si>
    <t>EQ01</t>
  </si>
  <si>
    <t>EQ02</t>
  </si>
  <si>
    <t>EQ03</t>
  </si>
  <si>
    <t>EQ04</t>
  </si>
  <si>
    <t>EQ05</t>
  </si>
  <si>
    <t>EQ05b</t>
  </si>
  <si>
    <t>EQ06</t>
  </si>
  <si>
    <t>EQ07</t>
  </si>
  <si>
    <t>LB01</t>
  </si>
  <si>
    <t>LB10</t>
  </si>
  <si>
    <t>LB11</t>
  </si>
  <si>
    <t>LB12</t>
  </si>
  <si>
    <t>LB13</t>
  </si>
  <si>
    <t>LB14</t>
  </si>
  <si>
    <t>LB15</t>
  </si>
  <si>
    <t>LB51</t>
  </si>
  <si>
    <t>LB51a</t>
  </si>
  <si>
    <t>LB52</t>
  </si>
  <si>
    <t>LB53</t>
  </si>
  <si>
    <t>LB53a</t>
  </si>
  <si>
    <t>LB54</t>
  </si>
  <si>
    <t>LB55</t>
  </si>
  <si>
    <t>PL01</t>
  </si>
  <si>
    <t>PL02</t>
  </si>
  <si>
    <t>PL03</t>
  </si>
  <si>
    <t>PL04</t>
  </si>
  <si>
    <t>PL05</t>
  </si>
  <si>
    <t>PL06</t>
  </si>
  <si>
    <t>PL07</t>
  </si>
  <si>
    <t>PL07a</t>
  </si>
  <si>
    <t>PL08</t>
  </si>
  <si>
    <t>PL09</t>
  </si>
  <si>
    <t>PL09a</t>
  </si>
  <si>
    <t>PL09b</t>
  </si>
  <si>
    <t>PL09c</t>
  </si>
  <si>
    <t>PL09d</t>
  </si>
  <si>
    <t>PL10</t>
  </si>
  <si>
    <t>Assets</t>
  </si>
  <si>
    <t>Goodwill</t>
  </si>
  <si>
    <t>Total equity</t>
  </si>
  <si>
    <t xml:space="preserve">Transfer to reserves </t>
  </si>
  <si>
    <t xml:space="preserve">Cost </t>
  </si>
  <si>
    <t>Provisions for other liabilities and charges</t>
  </si>
  <si>
    <t>Share capital</t>
  </si>
  <si>
    <t>Contingencies and Commitments</t>
  </si>
  <si>
    <t>Retirement and termination benefit obligations</t>
  </si>
  <si>
    <t>Short-term bank deposits</t>
  </si>
  <si>
    <t>Reserve from revaluation of affiliated companies</t>
  </si>
  <si>
    <t>Capitalisation of reserves</t>
  </si>
  <si>
    <t>Transfer to reserves</t>
  </si>
  <si>
    <t xml:space="preserve">Επαναταξινόμηση από την Πώληση Θυγατρικής </t>
  </si>
  <si>
    <t>Μεταβολές λόγω εφαρμογής των Δ.Λ.Π στην διάρκεια της χρήσης 2002</t>
  </si>
  <si>
    <t>Fair value and other reserves</t>
  </si>
  <si>
    <t>Special reserve</t>
  </si>
  <si>
    <t>Legal reserve</t>
  </si>
  <si>
    <t>On 9 January 2003, Balkan Cement Enteprises Limited entered into an option agreement to acquire the 98% share capital and loan of Sharr Beiteiligungs GmbH for EURO 2,9 million and 16,5 million respectively.  On the same date the Company entered into another agreement with the same related party for assignment to its related party the loan receivable from Sharr Beiteiligungs GmbH up to the amount of EURO 16,5 million.</t>
  </si>
  <si>
    <t>(all amounts are shown in Euro unless otherwise stated)</t>
  </si>
  <si>
    <t>Current liabilities</t>
  </si>
  <si>
    <t>Current tax liabilities</t>
  </si>
  <si>
    <t>Shareholders for dividends</t>
  </si>
  <si>
    <t>Total liabilities</t>
  </si>
  <si>
    <t>Total equity and liabilities</t>
  </si>
  <si>
    <t>Gross profit</t>
  </si>
  <si>
    <t xml:space="preserve">Subsequent to year-end, there has been a substantial devaluation of the Egyptian Pound which may indicate an impairment in that the carrying amount of one of its subsidiaries in Egypt, Iapetos Ltd, may not be recoverable, which in turn will have the effect of substantially reducing the carrying amount of the Group's investment in that subsidiary.   </t>
  </si>
  <si>
    <t>The investment properties are valued annually on 31 December at fair values comprising open market values by an independent professionally qualified valuer.  The amounts included in shareholders' equity at the date of adoption of IFRS 40 have been included in retained earnings.</t>
  </si>
  <si>
    <t>Ispatitan S.A.</t>
  </si>
  <si>
    <t>Year ended 31 December 2004</t>
  </si>
  <si>
    <t>Balance at 1 January 2004</t>
  </si>
  <si>
    <t>Balance at 31 December 2004</t>
  </si>
  <si>
    <t>Maintenance stores</t>
  </si>
  <si>
    <t>Revaluation surplus (Note 33)</t>
  </si>
  <si>
    <t>Sudsidiary purchased (Note 35)</t>
  </si>
  <si>
    <t>Disposal of subsidiary (Note 3)</t>
  </si>
  <si>
    <t>Transfer to assets held for sale (Note 16)</t>
  </si>
  <si>
    <t>Owned</t>
  </si>
  <si>
    <t xml:space="preserve">Opening net book amount </t>
  </si>
  <si>
    <t>Closing net book amount</t>
  </si>
  <si>
    <t>Opening net book amount</t>
  </si>
  <si>
    <t>Net book amount</t>
  </si>
  <si>
    <t>Reclassification of assets to another category</t>
  </si>
  <si>
    <t xml:space="preserve">Απαλλοτρίωση Παγίου (σημ.7)  </t>
  </si>
  <si>
    <t>Post balance sheet event</t>
  </si>
  <si>
    <t>Short-term bank deposits comprise primarily of time deposits and REPOS.  The effective interest rates on these short-term bank deposits are based on Euribor rates, are negotiated on a case by case basis and have an average maturity period of seven days.</t>
  </si>
  <si>
    <t>Commitments</t>
  </si>
  <si>
    <t>Contingent liabilities</t>
  </si>
  <si>
    <t>Guarantees to third parties on behalf of subsidiaries</t>
  </si>
  <si>
    <t>Other guarantees</t>
  </si>
  <si>
    <t>25. Αποθεματικό αναπροσαρμογών και λοιπά αποθεματικά</t>
  </si>
  <si>
    <t>Contingency reserve</t>
  </si>
  <si>
    <t>Investment grants for fixed assets</t>
  </si>
  <si>
    <t>Tax exempt reserves under special laws</t>
  </si>
  <si>
    <t>Profit before taxation</t>
  </si>
  <si>
    <t>Exceptional item</t>
  </si>
  <si>
    <t>Discontinued operations:</t>
  </si>
  <si>
    <t>Contingencies</t>
  </si>
  <si>
    <t>Balance at 1 January 2001 (as previously reported)</t>
  </si>
  <si>
    <t>Effect of adopting IFRS</t>
  </si>
  <si>
    <t>Transfer from retained earnings</t>
  </si>
  <si>
    <t>At 31 December 2004</t>
  </si>
  <si>
    <t>Reconciliation of Equity at 31 December 2004</t>
  </si>
  <si>
    <t>Deferred tax liability for 2004</t>
  </si>
  <si>
    <t>Set off of tax prepayment and reclassification of other taxes to trade and other payables</t>
  </si>
  <si>
    <t>Reclassification of other taxes, accruals and open FEC's</t>
  </si>
  <si>
    <t>Reconciliation of Profit and Loss at 31 December 2004</t>
  </si>
  <si>
    <t>Balance at 1 January  (as per IFRS)</t>
  </si>
  <si>
    <t>Reserve from revaluation of other assets</t>
  </si>
  <si>
    <t>Currency translation differences on derivative hedging position</t>
  </si>
  <si>
    <t>Capital commitments</t>
  </si>
  <si>
    <t>Later than 5 years</t>
  </si>
  <si>
    <t>Πάγια (σημ. 10):</t>
  </si>
  <si>
    <t xml:space="preserve">Inventories </t>
  </si>
  <si>
    <t>Inventories (at cost)</t>
  </si>
  <si>
    <t>Εμπορεύματα</t>
  </si>
  <si>
    <t>Σύνολο</t>
  </si>
  <si>
    <t>(all amounts in €)</t>
  </si>
  <si>
    <t>2002                    σε €</t>
  </si>
  <si>
    <t xml:space="preserve">Προσθήκες </t>
  </si>
  <si>
    <t>Πωλήσεις</t>
  </si>
  <si>
    <t>Βελτιώσεις σε Μισθωμένα Πάγια*</t>
  </si>
  <si>
    <t>Έπιπλα &amp; Εξοπλισμός Γραφείων</t>
  </si>
  <si>
    <t>2001                σε €</t>
  </si>
  <si>
    <t xml:space="preserve">Πρώτες Ύλες </t>
  </si>
  <si>
    <t>Ημιτελή Προϊόντα</t>
  </si>
  <si>
    <t>Τελικά Προϊόντα</t>
  </si>
  <si>
    <t>Αποθέματα που έχουν υποθηκευτεί σαν εγγύηση για δάνεια:</t>
  </si>
  <si>
    <t>Πάγια  προς Πώληση</t>
  </si>
  <si>
    <t xml:space="preserve">Λατομεία </t>
  </si>
  <si>
    <t xml:space="preserve">Οικόπεδα </t>
  </si>
  <si>
    <t>Κτίρια</t>
  </si>
  <si>
    <t>Μηχανήματα &amp; Εγκαταστάσεις</t>
  </si>
  <si>
    <t>Σύνοψη Αποθεμάτων &amp; Παγίων προς Πώληση:</t>
  </si>
  <si>
    <t>Αποθέματα</t>
  </si>
  <si>
    <t>Πάγια</t>
  </si>
  <si>
    <t>Ordinary shares</t>
  </si>
  <si>
    <t>Property, plant and equipment</t>
  </si>
  <si>
    <t>Plant &amp; equipment</t>
  </si>
  <si>
    <t>Motor vehicles</t>
  </si>
  <si>
    <t>Office furniture, fixtures and equipment</t>
  </si>
  <si>
    <t>Total</t>
  </si>
  <si>
    <t>Additions</t>
  </si>
  <si>
    <t>Assets under construction</t>
  </si>
  <si>
    <t>Disposals (Note 34)</t>
  </si>
  <si>
    <t>Συμμετοχές</t>
  </si>
  <si>
    <t>Deferred tax on derivative hedging position</t>
  </si>
  <si>
    <t>Balance at 31 December  2001</t>
  </si>
  <si>
    <t>Balance at 31 December 2002</t>
  </si>
  <si>
    <t>Notes</t>
  </si>
  <si>
    <t>(all amounts in EURO)</t>
  </si>
  <si>
    <t>Shareholders' Equity</t>
  </si>
  <si>
    <t>Share Premium</t>
  </si>
  <si>
    <t>Year ended 31 December 2001</t>
  </si>
  <si>
    <t>As per Greek statutory records</t>
  </si>
  <si>
    <t>As per IAS reporting pack</t>
  </si>
  <si>
    <t>N1</t>
  </si>
  <si>
    <t>Movement in derivative hedging position</t>
  </si>
  <si>
    <t>Dividends</t>
  </si>
  <si>
    <t>N2</t>
  </si>
  <si>
    <t>Share issue - share options</t>
  </si>
  <si>
    <t>N3</t>
  </si>
  <si>
    <t>* Legal, Special and Tax Exempt reserves</t>
  </si>
  <si>
    <t>Effect of adopting IAS 39 and IAS 40</t>
  </si>
  <si>
    <t>Net equity</t>
  </si>
  <si>
    <t>Forward exchange contracts (derivatives)</t>
  </si>
  <si>
    <t>Provision for doubtful debts</t>
  </si>
  <si>
    <t>IAS 40</t>
  </si>
  <si>
    <t>Revaluation of Reserves</t>
  </si>
  <si>
    <t>From Retained Earnings</t>
  </si>
  <si>
    <t>Movement in reserves</t>
  </si>
  <si>
    <t>Movement</t>
  </si>
  <si>
    <t>Revaluation of affiliated companies</t>
  </si>
  <si>
    <t>Revaluation of fixed assets</t>
  </si>
  <si>
    <t xml:space="preserve">Tax exempt reserves </t>
  </si>
  <si>
    <t>Hedging reserve</t>
  </si>
  <si>
    <t>Statement of appropriation of earnings</t>
  </si>
  <si>
    <t>(ποσά σε χιλιάδες €)</t>
  </si>
  <si>
    <t>Impairment charges (Note 2)</t>
  </si>
  <si>
    <t>Available-for-sale investments</t>
  </si>
  <si>
    <t>Total assets</t>
  </si>
  <si>
    <t>Retained earnings</t>
  </si>
  <si>
    <t>Transfer from investment properties (Note 10)</t>
  </si>
  <si>
    <t>Capital expenditure contracted for at the balance sheet date but not recognised in the consolidated financial statements is as follows:</t>
  </si>
  <si>
    <t>Operating lease commitments - where a Group Company is the lessee</t>
  </si>
  <si>
    <t>Greek GAAP</t>
  </si>
  <si>
    <t>Effect of transition to IFRS</t>
  </si>
  <si>
    <t>IFRS</t>
  </si>
  <si>
    <t>PL02a</t>
  </si>
  <si>
    <t>PL04a</t>
  </si>
  <si>
    <t>PL07b</t>
  </si>
  <si>
    <t>PL11</t>
  </si>
  <si>
    <t>PL11a</t>
  </si>
  <si>
    <t>PL12</t>
  </si>
  <si>
    <t>PL13</t>
  </si>
  <si>
    <t xml:space="preserve"> Extraordinary item</t>
  </si>
  <si>
    <t>PL14</t>
  </si>
  <si>
    <t xml:space="preserve">Depreciation policy i.r.o IFRS </t>
  </si>
  <si>
    <t>Reclassification of investment properties</t>
  </si>
  <si>
    <t>Reclassification of derivative hedging position iro IFRS</t>
  </si>
  <si>
    <t>Reclassification of government grants iro IFRS</t>
  </si>
  <si>
    <t>Reconciliation to International Financial Reporting Standards ("IFRS") (continued)</t>
  </si>
  <si>
    <t>Non - current assets</t>
  </si>
  <si>
    <t xml:space="preserve"> Property, plant and equipment</t>
  </si>
  <si>
    <t xml:space="preserve"> Investment property</t>
  </si>
  <si>
    <t xml:space="preserve"> Intangible assets</t>
  </si>
  <si>
    <t xml:space="preserve"> Goodwill</t>
  </si>
  <si>
    <t xml:space="preserve"> Investment in subsidiaries and joint ventures</t>
  </si>
  <si>
    <t xml:space="preserve"> Other investments</t>
  </si>
  <si>
    <t>Profit/(Loss) for the year from discontinued operations</t>
  </si>
  <si>
    <t>Effect of adopting IFRS 39 (Convertible Debentures)</t>
  </si>
  <si>
    <t xml:space="preserve"> Equity component of Convertible Debt</t>
  </si>
  <si>
    <t>Τακτικό αποθεματικό</t>
  </si>
  <si>
    <t>Ειδικό  αποθεματικό</t>
  </si>
  <si>
    <t>Έκτακτο αποθεματικό</t>
  </si>
  <si>
    <t xml:space="preserve">Αποθεματικό ειδικών διατάξεων και νόμων </t>
  </si>
  <si>
    <t>Συναλλαγματικές διαφορές  αντιστάθμισης κινδύνου</t>
  </si>
  <si>
    <t>Διαφορές ενοποίησης</t>
  </si>
  <si>
    <t>Μεταφορά από τα κέρδη εις νέο</t>
  </si>
  <si>
    <t>Αναβαλλόμενος φόρος επί της μεταβολής του αποθεματικού αντιστάθμισης κινδύνου επενδύσεων (Σημ. 19)</t>
  </si>
  <si>
    <t>Υπόλοιπο την 31 Δεκεμβρίου 2003</t>
  </si>
  <si>
    <t xml:space="preserve"> Investments in joint ventures</t>
  </si>
  <si>
    <t xml:space="preserve"> Receivables</t>
  </si>
  <si>
    <t xml:space="preserve"> Receivables from associated companies</t>
  </si>
  <si>
    <t xml:space="preserve"> Deferred tax assets</t>
  </si>
  <si>
    <t xml:space="preserve"> Current assets</t>
  </si>
  <si>
    <t xml:space="preserve"> Inventories</t>
  </si>
  <si>
    <t xml:space="preserve"> Receivables and Prepayments</t>
  </si>
  <si>
    <t xml:space="preserve"> Receivables from subsidiaries</t>
  </si>
  <si>
    <t>Greece</t>
  </si>
  <si>
    <t>Net profit</t>
  </si>
  <si>
    <t>Borrowings</t>
  </si>
  <si>
    <t>Negative goodwill written-off</t>
  </si>
  <si>
    <t>Impairment charges of assets</t>
  </si>
  <si>
    <t>Operating profit</t>
  </si>
  <si>
    <t>Αναβαλλόμενες φορολογικές απαιτήσεις</t>
  </si>
  <si>
    <t>(*=attributable to cash &amp; cash equivalents, including bank overdrafts)</t>
  </si>
  <si>
    <t>Net profit per income statement</t>
  </si>
  <si>
    <t>Statement of Changes in Shareholders' Equity</t>
  </si>
  <si>
    <t>Year ended 31 December 2003</t>
  </si>
  <si>
    <t>Balance at 1 January 2003</t>
  </si>
  <si>
    <t>Balance at 31 December 2003</t>
  </si>
  <si>
    <t>Investment properties</t>
  </si>
  <si>
    <t xml:space="preserve">Συναλλαγματικές Διαφορές </t>
  </si>
  <si>
    <t>Acquisition and disposal of subsidiaries</t>
  </si>
  <si>
    <t>During the year under review the Group disposed of its interests in the following subsidiaries:</t>
  </si>
  <si>
    <t>Infoplan S.A.*</t>
  </si>
  <si>
    <t>Medcement Trading Co.</t>
  </si>
  <si>
    <t>Percentage held and disposed</t>
  </si>
  <si>
    <t>(* = ceased trading operations)</t>
  </si>
  <si>
    <t>€</t>
  </si>
  <si>
    <t>Accounts receivable</t>
  </si>
  <si>
    <t>Accounts payable</t>
  </si>
  <si>
    <t>Taxes payable</t>
  </si>
  <si>
    <t>Short-term bank loan</t>
  </si>
  <si>
    <t>Net book value</t>
  </si>
  <si>
    <t xml:space="preserve">Proceeds from disposals (gross)  </t>
  </si>
  <si>
    <t>Profit/(loss) from disposal and cessation</t>
  </si>
  <si>
    <t>Cash and cash equivalents in subsidiares disposed</t>
  </si>
  <si>
    <t>Net cash proceeds from disposals</t>
  </si>
  <si>
    <t>During the year under review the Group acquired interests in the following subsidiaries:</t>
  </si>
  <si>
    <t>Cementara Kosjeric A.D.</t>
  </si>
  <si>
    <t>Percentage acquired</t>
  </si>
  <si>
    <t>Inventory</t>
  </si>
  <si>
    <t>Investments</t>
  </si>
  <si>
    <t>Long-term loans</t>
  </si>
  <si>
    <t>Fair value of net assets acquired</t>
  </si>
  <si>
    <t xml:space="preserve">Total purchase consideration </t>
  </si>
  <si>
    <t>Κεφαλαιοποίηση αποθεματικών</t>
  </si>
  <si>
    <t>Net earnings after taxes as per Greek law</t>
  </si>
  <si>
    <t>Less: Dividends</t>
  </si>
  <si>
    <t>Less: Distributions to management</t>
  </si>
  <si>
    <t>ASSETS</t>
  </si>
  <si>
    <t>Intangible assets</t>
  </si>
  <si>
    <t>Receivables and prepayments</t>
  </si>
  <si>
    <t>Total current assets</t>
  </si>
  <si>
    <t>TOTAL ASSETS</t>
  </si>
  <si>
    <t>LIABILITIES</t>
  </si>
  <si>
    <t>Trade and other payabales</t>
  </si>
  <si>
    <t>Total liabilities (a)</t>
  </si>
  <si>
    <t>Revenue</t>
  </si>
  <si>
    <t>Cost of sales</t>
  </si>
  <si>
    <t>Other operating income</t>
  </si>
  <si>
    <t>Administrative expenses</t>
  </si>
  <si>
    <t>Other operating expenses</t>
  </si>
  <si>
    <t>Profits before taxes</t>
  </si>
  <si>
    <t>Profits after taxes</t>
  </si>
  <si>
    <t>Total non current assets</t>
  </si>
  <si>
    <t>Income tax payable</t>
  </si>
  <si>
    <t>Total current liabilities</t>
  </si>
  <si>
    <t>Total Equity (b)</t>
  </si>
  <si>
    <t>TOTAL EQUITY AND LIABILITIES (a+b)</t>
  </si>
  <si>
    <t>Gross profit before depreciation</t>
  </si>
  <si>
    <t>Profits before interest, taxes, depreciation and amortization</t>
  </si>
  <si>
    <t>Depreciation and amortization</t>
  </si>
  <si>
    <t>Profits before interest and taxes</t>
  </si>
  <si>
    <t>Tangible assets</t>
  </si>
  <si>
    <t>Long-term receivables</t>
  </si>
  <si>
    <t>Finance income</t>
  </si>
  <si>
    <t>Finance expenses</t>
  </si>
  <si>
    <t>Less: Corporate income tax enpense</t>
  </si>
  <si>
    <t>(Amounts in Euro)</t>
  </si>
  <si>
    <t>Inventories</t>
  </si>
  <si>
    <t xml:space="preserve">Capital </t>
  </si>
  <si>
    <t>09/09/2010-31/12/2011</t>
  </si>
  <si>
    <t>A.P. SUPPLIES &amp; MEDIA  LTD</t>
  </si>
  <si>
    <t>A.P.  SUPPLIES &amp; MEDIA  LTD</t>
  </si>
  <si>
    <t>INCOME STATEMENT FOR THE PERIOD 09/09/2010-31/12/2011</t>
  </si>
  <si>
    <t>BALANCE SHEET  AS OF  31/12/2011</t>
  </si>
</sst>
</file>

<file path=xl/styles.xml><?xml version="1.0" encoding="utf-8"?>
<styleSheet xmlns="http://schemas.openxmlformats.org/spreadsheetml/2006/main">
  <numFmts count="15">
    <numFmt numFmtId="41" formatCode="_-* #,##0\ _€_-;\-* #,##0\ _€_-;_-* &quot;-&quot;\ _€_-;_-@_-"/>
    <numFmt numFmtId="164" formatCode="_-* #,##0.00\ _Δ_ρ_χ_-;\-* #,##0.00\ _Δ_ρ_χ_-;_-* &quot;-&quot;??\ _Δ_ρ_χ_-;_-@_-"/>
    <numFmt numFmtId="165" formatCode="_ * #,##0_ ;_ * \-#,##0_ ;_ * &quot;-&quot;_ ;_ @_ "/>
    <numFmt numFmtId="166" formatCode="#,##0.00;[Red]\-#,##0.00;\-"/>
    <numFmt numFmtId="167" formatCode="#,##0;[Red]\(#,##0\);\-"/>
    <numFmt numFmtId="168" formatCode=";;;*="/>
    <numFmt numFmtId="169" formatCode="#,##0;[Red]\-#,##0;\-"/>
    <numFmt numFmtId="170" formatCode="#,##0.00;[Red]\(#,##0.00\);\-"/>
    <numFmt numFmtId="171" formatCode=";;;*-"/>
    <numFmt numFmtId="172" formatCode="#,##0_ ;[Red]\-#,##0\ "/>
    <numFmt numFmtId="173" formatCode="_-* #,##0\ _Δ_ρ_χ_-;\-* #,##0\ _Δ_ρ_χ_-;_-* &quot;-&quot;??\ _Δ_ρ_χ_-;_-@_-"/>
    <numFmt numFmtId="174" formatCode="0.0%;[Red]\(\-0.0%\)"/>
    <numFmt numFmtId="175" formatCode="_-* #,##0.00\ [$€]_-;\-* #,##0.00\ [$€]_-;_-* &quot;-&quot;??\ [$€]_-;_-@_-"/>
    <numFmt numFmtId="176" formatCode="0.0000%"/>
    <numFmt numFmtId="177" formatCode="#,##0\ \ \ ;[Black]\-#,##0\ \ \ ;\-\ \ \ "/>
  </numFmts>
  <fonts count="105">
    <font>
      <sz val="10"/>
      <name val="Times New Roman Greek"/>
      <charset val="161"/>
    </font>
    <font>
      <sz val="10"/>
      <name val="Times New Roman Greek"/>
      <charset val="161"/>
    </font>
    <font>
      <sz val="10"/>
      <name val="Times New Roman"/>
      <family val="1"/>
      <charset val="161"/>
    </font>
    <font>
      <sz val="8"/>
      <name val="Times New Roman Greek"/>
      <family val="1"/>
    </font>
    <font>
      <sz val="14"/>
      <name val="Times New Roman"/>
      <family val="1"/>
      <charset val="161"/>
    </font>
    <font>
      <b/>
      <sz val="10"/>
      <name val="Times New Roman"/>
      <family val="1"/>
      <charset val="161"/>
    </font>
    <font>
      <b/>
      <sz val="14"/>
      <name val="Times New Roman"/>
      <family val="1"/>
      <charset val="161"/>
    </font>
    <font>
      <u/>
      <sz val="10"/>
      <color indexed="12"/>
      <name val="Times New Roman Greek"/>
      <charset val="161"/>
    </font>
    <font>
      <sz val="10"/>
      <name val="Arial"/>
      <charset val="161"/>
    </font>
    <font>
      <sz val="9"/>
      <name val="Times New Roman"/>
      <family val="1"/>
      <charset val="161"/>
    </font>
    <font>
      <sz val="10"/>
      <name val="Times New Roman Greek"/>
      <family val="1"/>
    </font>
    <font>
      <b/>
      <sz val="12"/>
      <color indexed="12"/>
      <name val="Times New Roman"/>
      <family val="1"/>
      <charset val="161"/>
    </font>
    <font>
      <b/>
      <sz val="11"/>
      <name val="Times New Roman"/>
      <family val="1"/>
      <charset val="161"/>
    </font>
    <font>
      <b/>
      <sz val="14"/>
      <color indexed="12"/>
      <name val="Times New Roman"/>
      <family val="1"/>
      <charset val="161"/>
    </font>
    <font>
      <b/>
      <sz val="12"/>
      <name val="Times New Roman"/>
      <family val="1"/>
      <charset val="161"/>
    </font>
    <font>
      <i/>
      <sz val="11"/>
      <name val="Times New Roman"/>
      <family val="1"/>
      <charset val="161"/>
    </font>
    <font>
      <b/>
      <i/>
      <sz val="14"/>
      <name val="Times New Roman"/>
      <family val="1"/>
      <charset val="161"/>
    </font>
    <font>
      <sz val="10"/>
      <color indexed="10"/>
      <name val="Times New Roman"/>
      <family val="1"/>
    </font>
    <font>
      <sz val="10"/>
      <name val="Times New Roman"/>
      <family val="1"/>
    </font>
    <font>
      <sz val="11"/>
      <name val="Times New Roman"/>
      <family val="1"/>
    </font>
    <font>
      <b/>
      <sz val="11"/>
      <name val="Times New Roman"/>
      <family val="1"/>
    </font>
    <font>
      <b/>
      <sz val="11"/>
      <name val="Times New Roman Greek"/>
      <family val="1"/>
      <charset val="161"/>
    </font>
    <font>
      <sz val="10"/>
      <name val="Times New Roman Greek"/>
      <family val="1"/>
      <charset val="161"/>
    </font>
    <font>
      <sz val="11"/>
      <name val="Times New Roman Greek"/>
      <family val="1"/>
      <charset val="161"/>
    </font>
    <font>
      <b/>
      <sz val="10"/>
      <name val="Times New Roman"/>
      <family val="1"/>
    </font>
    <font>
      <b/>
      <sz val="10"/>
      <color indexed="10"/>
      <name val="Times New Roman"/>
      <family val="1"/>
    </font>
    <font>
      <b/>
      <u/>
      <sz val="14"/>
      <color indexed="12"/>
      <name val="Times New Roman Greek"/>
      <family val="1"/>
      <charset val="161"/>
    </font>
    <font>
      <b/>
      <i/>
      <sz val="14"/>
      <name val="Times New Roman Greek"/>
      <family val="1"/>
      <charset val="161"/>
    </font>
    <font>
      <b/>
      <i/>
      <sz val="11"/>
      <name val="Times New Roman Greek"/>
      <family val="1"/>
      <charset val="161"/>
    </font>
    <font>
      <b/>
      <sz val="10"/>
      <name val="Times New Roman Greek"/>
      <family val="1"/>
      <charset val="161"/>
    </font>
    <font>
      <i/>
      <sz val="10"/>
      <name val="Times New Roman Greek"/>
      <family val="1"/>
      <charset val="161"/>
    </font>
    <font>
      <b/>
      <i/>
      <sz val="12"/>
      <name val="Times New Roman Greek"/>
      <family val="1"/>
      <charset val="161"/>
    </font>
    <font>
      <b/>
      <i/>
      <sz val="10"/>
      <name val="Times New Roman Greek"/>
      <family val="1"/>
      <charset val="161"/>
    </font>
    <font>
      <b/>
      <sz val="12"/>
      <name val="Times New Roman Greek"/>
      <family val="1"/>
      <charset val="161"/>
    </font>
    <font>
      <sz val="12"/>
      <name val="Times New Roman Greek"/>
      <family val="1"/>
      <charset val="161"/>
    </font>
    <font>
      <b/>
      <sz val="14"/>
      <name val="Times New Roman Greek"/>
      <family val="1"/>
      <charset val="161"/>
    </font>
    <font>
      <sz val="10"/>
      <color indexed="48"/>
      <name val="Times New Roman"/>
      <family val="1"/>
    </font>
    <font>
      <i/>
      <sz val="10"/>
      <name val="Times New Roman"/>
      <family val="1"/>
    </font>
    <font>
      <b/>
      <u/>
      <sz val="10"/>
      <name val="Times New Roman"/>
      <family val="1"/>
    </font>
    <font>
      <b/>
      <sz val="12"/>
      <name val="Times New Roman"/>
      <family val="1"/>
    </font>
    <font>
      <b/>
      <sz val="14"/>
      <name val="Times New Roman"/>
      <family val="1"/>
    </font>
    <font>
      <b/>
      <sz val="16"/>
      <name val="Times New Roman Greek"/>
      <family val="1"/>
      <charset val="161"/>
    </font>
    <font>
      <b/>
      <sz val="16"/>
      <name val="Times New Roman"/>
      <family val="1"/>
    </font>
    <font>
      <b/>
      <i/>
      <sz val="14"/>
      <name val="Times New Roman"/>
      <family val="1"/>
    </font>
    <font>
      <sz val="12"/>
      <name val="Times New Roman"/>
      <family val="1"/>
    </font>
    <font>
      <b/>
      <sz val="9"/>
      <name val="Times New Roman"/>
      <family val="1"/>
    </font>
    <font>
      <sz val="9"/>
      <name val="Times New Roman"/>
      <family val="1"/>
    </font>
    <font>
      <b/>
      <i/>
      <sz val="12"/>
      <name val="Times New Roman"/>
      <family val="1"/>
    </font>
    <font>
      <b/>
      <sz val="10.5"/>
      <name val="Times New Roman"/>
      <family val="1"/>
    </font>
    <font>
      <b/>
      <i/>
      <sz val="11"/>
      <name val="Times New Roman"/>
      <family val="1"/>
    </font>
    <font>
      <i/>
      <sz val="11"/>
      <name val="Times New Roman"/>
      <family val="1"/>
    </font>
    <font>
      <b/>
      <sz val="20"/>
      <name val="Times New Roman"/>
      <family val="1"/>
    </font>
    <font>
      <sz val="12"/>
      <name val="Times New Roman Greek"/>
      <charset val="161"/>
    </font>
    <font>
      <b/>
      <sz val="12"/>
      <name val="Times New Roman Greek"/>
    </font>
    <font>
      <b/>
      <sz val="10"/>
      <name val="Times New Roman Greek"/>
      <charset val="161"/>
    </font>
    <font>
      <b/>
      <sz val="12"/>
      <name val="Times New Roman Greek"/>
      <charset val="161"/>
    </font>
    <font>
      <b/>
      <i/>
      <sz val="16"/>
      <name val="Times New Roman"/>
      <family val="1"/>
    </font>
    <font>
      <sz val="10"/>
      <name val="Times New Roman Greek"/>
    </font>
    <font>
      <sz val="10"/>
      <name val="Arial"/>
    </font>
    <font>
      <sz val="8"/>
      <name val="Arial"/>
    </font>
    <font>
      <b/>
      <u/>
      <sz val="10"/>
      <name val="Times New Roman"/>
      <family val="1"/>
      <charset val="161"/>
    </font>
    <font>
      <b/>
      <i/>
      <sz val="10"/>
      <name val="Times New Roman"/>
      <family val="1"/>
      <charset val="161"/>
    </font>
    <font>
      <b/>
      <sz val="11"/>
      <name val="Times New Roman Greek"/>
      <charset val="161"/>
    </font>
    <font>
      <sz val="9"/>
      <name val="Times New Roman Greek"/>
      <charset val="161"/>
    </font>
    <font>
      <b/>
      <i/>
      <sz val="11"/>
      <name val="Times New Roman Greek"/>
      <charset val="161"/>
    </font>
    <font>
      <b/>
      <i/>
      <sz val="12"/>
      <name val="Times New Roman Greek"/>
      <charset val="161"/>
    </font>
    <font>
      <b/>
      <i/>
      <sz val="12"/>
      <name val="Times New Roman"/>
      <family val="1"/>
      <charset val="161"/>
    </font>
    <font>
      <i/>
      <sz val="9"/>
      <name val="Times New Roman"/>
      <family val="1"/>
    </font>
    <font>
      <sz val="9"/>
      <name val="Times New Roman Greek"/>
      <family val="1"/>
      <charset val="161"/>
    </font>
    <font>
      <sz val="14"/>
      <name val="Times New Roman Greek"/>
      <charset val="161"/>
    </font>
    <font>
      <sz val="14"/>
      <name val="Times New Roman"/>
      <family val="1"/>
    </font>
    <font>
      <sz val="12"/>
      <name val="Times New Roman"/>
      <family val="1"/>
      <charset val="161"/>
    </font>
    <font>
      <b/>
      <sz val="16"/>
      <name val="Times New Roman"/>
      <family val="1"/>
      <charset val="161"/>
    </font>
    <font>
      <b/>
      <sz val="18"/>
      <name val="Times New Roman"/>
      <family val="1"/>
      <charset val="161"/>
    </font>
    <font>
      <b/>
      <sz val="18"/>
      <color indexed="18"/>
      <name val="Times New Roman"/>
      <family val="1"/>
      <charset val="161"/>
    </font>
    <font>
      <b/>
      <sz val="16"/>
      <color indexed="18"/>
      <name val="Times New Roman"/>
      <family val="1"/>
      <charset val="161"/>
    </font>
    <font>
      <b/>
      <i/>
      <sz val="16"/>
      <name val="Times New Roman"/>
      <family val="1"/>
      <charset val="161"/>
    </font>
    <font>
      <b/>
      <i/>
      <sz val="12"/>
      <color indexed="12"/>
      <name val="Times New Roman"/>
      <family val="1"/>
      <charset val="161"/>
    </font>
    <font>
      <b/>
      <i/>
      <sz val="11"/>
      <name val="Times New Roman"/>
      <family val="1"/>
      <charset val="161"/>
    </font>
    <font>
      <i/>
      <sz val="10"/>
      <name val="Times New Roman"/>
      <family val="1"/>
      <charset val="161"/>
    </font>
    <font>
      <b/>
      <i/>
      <sz val="11"/>
      <color indexed="12"/>
      <name val="Times New Roman"/>
      <family val="1"/>
      <charset val="161"/>
    </font>
    <font>
      <sz val="10"/>
      <color indexed="9"/>
      <name val="Times New Roman"/>
      <family val="1"/>
      <charset val="161"/>
    </font>
    <font>
      <b/>
      <sz val="10"/>
      <color indexed="9"/>
      <name val="Times New Roman"/>
      <family val="1"/>
      <charset val="161"/>
    </font>
    <font>
      <b/>
      <u/>
      <sz val="14"/>
      <color indexed="18"/>
      <name val="Times New Roman"/>
      <family val="1"/>
      <charset val="161"/>
    </font>
    <font>
      <sz val="10"/>
      <color indexed="18"/>
      <name val="Times New Roman"/>
      <family val="1"/>
      <charset val="161"/>
    </font>
    <font>
      <b/>
      <u/>
      <sz val="14"/>
      <name val="Times New Roman"/>
      <family val="1"/>
      <charset val="161"/>
    </font>
    <font>
      <b/>
      <sz val="12"/>
      <color indexed="9"/>
      <name val="Times New Roman"/>
      <family val="1"/>
      <charset val="161"/>
    </font>
    <font>
      <b/>
      <sz val="11"/>
      <color indexed="9"/>
      <name val="Times New Roman"/>
      <family val="1"/>
      <charset val="161"/>
    </font>
    <font>
      <b/>
      <sz val="11"/>
      <color indexed="12"/>
      <name val="Times New Roman"/>
      <family val="1"/>
      <charset val="161"/>
    </font>
    <font>
      <sz val="8"/>
      <color indexed="81"/>
      <name val="Tahoma"/>
    </font>
    <font>
      <b/>
      <sz val="8"/>
      <color indexed="81"/>
      <name val="Tahoma"/>
    </font>
    <font>
      <b/>
      <u/>
      <sz val="10"/>
      <color indexed="12"/>
      <name val="Times New Roman Greek"/>
      <family val="1"/>
      <charset val="161"/>
    </font>
    <font>
      <sz val="16"/>
      <name val="Times New Roman"/>
      <family val="1"/>
    </font>
    <font>
      <i/>
      <sz val="12"/>
      <name val="Times New Roman Greek"/>
    </font>
    <font>
      <b/>
      <u/>
      <sz val="14"/>
      <name val="Times New Roman Greek"/>
      <charset val="161"/>
    </font>
    <font>
      <b/>
      <sz val="13"/>
      <name val="Times New Roman Greek"/>
      <charset val="161"/>
    </font>
    <font>
      <b/>
      <i/>
      <sz val="13"/>
      <name val="Times New Roman Greek"/>
      <charset val="161"/>
    </font>
    <font>
      <sz val="13"/>
      <name val="Times New Roman Greek"/>
      <charset val="161"/>
    </font>
    <font>
      <sz val="10"/>
      <name val="Tahoma"/>
      <family val="2"/>
      <charset val="161"/>
    </font>
    <font>
      <b/>
      <sz val="12"/>
      <name val="Tahoma"/>
      <family val="2"/>
      <charset val="161"/>
    </font>
    <font>
      <sz val="12"/>
      <name val="Tahoma"/>
      <family val="2"/>
      <charset val="161"/>
    </font>
    <font>
      <b/>
      <sz val="10"/>
      <name val="Tahoma"/>
      <family val="2"/>
      <charset val="161"/>
    </font>
    <font>
      <sz val="16"/>
      <name val="Times New Roman Greek"/>
      <family val="1"/>
      <charset val="161"/>
    </font>
    <font>
      <b/>
      <u/>
      <sz val="12"/>
      <name val="Times New Roman"/>
      <family val="1"/>
      <charset val="161"/>
    </font>
    <font>
      <sz val="11"/>
      <name val="Times New Roman"/>
      <family val="1"/>
      <charset val="161"/>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indexed="13"/>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double">
        <color indexed="64"/>
      </bottom>
      <diagonal/>
    </border>
    <border>
      <left/>
      <right/>
      <top/>
      <bottom style="thin">
        <color indexed="64"/>
      </bottom>
      <diagonal/>
    </border>
    <border>
      <left/>
      <right/>
      <top/>
      <bottom style="hair">
        <color indexed="64"/>
      </bottom>
      <diagonal/>
    </border>
    <border>
      <left/>
      <right/>
      <top style="hair">
        <color indexed="64"/>
      </top>
      <bottom style="double">
        <color indexed="64"/>
      </bottom>
      <diagonal/>
    </border>
    <border>
      <left/>
      <right/>
      <top style="thin">
        <color indexed="64"/>
      </top>
      <bottom style="thin">
        <color indexed="64"/>
      </bottom>
      <diagonal/>
    </border>
    <border>
      <left/>
      <right/>
      <top/>
      <bottom style="medium">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double">
        <color indexed="64"/>
      </bottom>
      <diagonal/>
    </border>
    <border>
      <left style="thin">
        <color indexed="64"/>
      </left>
      <right style="thin">
        <color indexed="64"/>
      </right>
      <top/>
      <bottom/>
      <diagonal/>
    </border>
  </borders>
  <cellStyleXfs count="18">
    <xf numFmtId="0" fontId="0" fillId="0" borderId="0"/>
    <xf numFmtId="164" fontId="1" fillId="0" borderId="0" applyFont="0" applyFill="0" applyBorder="0" applyAlignment="0" applyProtection="0"/>
    <xf numFmtId="167" fontId="2" fillId="0" borderId="0"/>
    <xf numFmtId="168" fontId="3" fillId="0" borderId="0"/>
    <xf numFmtId="175" fontId="10" fillId="0" borderId="0" applyFont="0" applyFill="0" applyBorder="0" applyAlignment="0" applyProtection="0">
      <alignment vertical="top"/>
    </xf>
    <xf numFmtId="0" fontId="4" fillId="0" borderId="0"/>
    <xf numFmtId="0" fontId="5" fillId="0" borderId="0"/>
    <xf numFmtId="0" fontId="6" fillId="0" borderId="0"/>
    <xf numFmtId="0" fontId="7" fillId="0" borderId="0" applyNumberFormat="0" applyFill="0" applyBorder="0" applyAlignment="0" applyProtection="0">
      <alignment vertical="top"/>
      <protection locked="0"/>
    </xf>
    <xf numFmtId="0" fontId="1" fillId="0" borderId="0"/>
    <xf numFmtId="0" fontId="8" fillId="0" borderId="0"/>
    <xf numFmtId="0" fontId="1" fillId="0" borderId="0"/>
    <xf numFmtId="0" fontId="58" fillId="0" borderId="0"/>
    <xf numFmtId="0" fontId="8" fillId="0" borderId="0"/>
    <xf numFmtId="10" fontId="9" fillId="0" borderId="0"/>
    <xf numFmtId="174" fontId="2" fillId="0" borderId="1"/>
    <xf numFmtId="171" fontId="3" fillId="0" borderId="0"/>
    <xf numFmtId="0" fontId="10" fillId="2" borderId="1" applyNumberFormat="0" applyFont="0">
      <alignment horizontal="center" vertical="center" wrapText="1"/>
    </xf>
  </cellStyleXfs>
  <cellXfs count="648">
    <xf numFmtId="0" fontId="0" fillId="0" borderId="0" xfId="0"/>
    <xf numFmtId="0" fontId="22" fillId="3" borderId="0" xfId="0" applyFont="1" applyFill="1" applyAlignment="1" applyProtection="1">
      <alignment vertical="center"/>
      <protection hidden="1"/>
    </xf>
    <xf numFmtId="0" fontId="22" fillId="3" borderId="0" xfId="0" applyFont="1" applyFill="1" applyAlignment="1" applyProtection="1">
      <alignment horizontal="center" vertical="center"/>
      <protection hidden="1"/>
    </xf>
    <xf numFmtId="0" fontId="40" fillId="0" borderId="0" xfId="13" applyFont="1" applyAlignment="1" applyProtection="1">
      <alignment horizontal="left" vertical="center" wrapText="1"/>
      <protection hidden="1"/>
    </xf>
    <xf numFmtId="0" fontId="39" fillId="3" borderId="0" xfId="13" applyFont="1" applyFill="1" applyBorder="1" applyAlignment="1" applyProtection="1">
      <alignment horizontal="center" vertical="center" wrapText="1"/>
      <protection hidden="1"/>
    </xf>
    <xf numFmtId="0" fontId="40" fillId="0" borderId="0" xfId="13" applyFont="1" applyAlignment="1">
      <alignment horizontal="center" vertical="center" wrapText="1"/>
    </xf>
    <xf numFmtId="0" fontId="19" fillId="0" borderId="0" xfId="13" applyFont="1" applyAlignment="1">
      <alignment horizontal="center" vertical="center" wrapText="1"/>
    </xf>
    <xf numFmtId="0" fontId="19" fillId="0" borderId="0" xfId="13" applyFont="1" applyFill="1" applyBorder="1" applyAlignment="1">
      <alignment horizontal="left" vertical="center" wrapText="1"/>
    </xf>
    <xf numFmtId="0" fontId="19" fillId="0" borderId="0" xfId="13" applyFont="1" applyAlignment="1">
      <alignment horizontal="center" vertical="center"/>
    </xf>
    <xf numFmtId="0" fontId="19" fillId="0" borderId="0" xfId="13" applyFont="1" applyFill="1" applyBorder="1" applyAlignment="1">
      <alignment horizontal="center" vertical="center" wrapText="1"/>
    </xf>
    <xf numFmtId="166" fontId="18" fillId="3" borderId="0" xfId="13" applyNumberFormat="1" applyFont="1" applyFill="1" applyBorder="1" applyAlignment="1" applyProtection="1">
      <alignment horizontal="right" vertical="center" wrapText="1"/>
      <protection locked="0"/>
    </xf>
    <xf numFmtId="0" fontId="41" fillId="3" borderId="0" xfId="0" applyFont="1" applyFill="1" applyAlignment="1" applyProtection="1">
      <alignment horizontal="left" vertical="center" wrapText="1"/>
      <protection hidden="1"/>
    </xf>
    <xf numFmtId="0" fontId="28" fillId="3" borderId="0" xfId="0" applyFont="1" applyFill="1" applyAlignment="1" applyProtection="1">
      <alignment horizontal="left" vertical="center" wrapText="1"/>
      <protection hidden="1"/>
    </xf>
    <xf numFmtId="0" fontId="28" fillId="3" borderId="0" xfId="0" applyFont="1" applyFill="1" applyAlignment="1" applyProtection="1">
      <alignment horizontal="center" vertical="center" wrapText="1"/>
      <protection hidden="1"/>
    </xf>
    <xf numFmtId="0" fontId="18" fillId="3" borderId="0" xfId="10" applyFont="1" applyFill="1"/>
    <xf numFmtId="0" fontId="36" fillId="3" borderId="0" xfId="10" applyFont="1" applyFill="1"/>
    <xf numFmtId="0" fontId="24" fillId="3" borderId="0" xfId="10" applyFont="1" applyFill="1"/>
    <xf numFmtId="0" fontId="24" fillId="3" borderId="0" xfId="10" applyFont="1" applyFill="1" applyAlignment="1">
      <alignment horizontal="center"/>
    </xf>
    <xf numFmtId="0" fontId="18" fillId="3" borderId="0" xfId="10" applyFont="1" applyFill="1" applyAlignment="1">
      <alignment horizontal="center"/>
    </xf>
    <xf numFmtId="4" fontId="18" fillId="3" borderId="0" xfId="10" applyNumberFormat="1" applyFont="1" applyFill="1"/>
    <xf numFmtId="4" fontId="25" fillId="3" borderId="0" xfId="10" applyNumberFormat="1" applyFont="1" applyFill="1"/>
    <xf numFmtId="0" fontId="25" fillId="3" borderId="0" xfId="10" applyFont="1" applyFill="1"/>
    <xf numFmtId="0" fontId="37" fillId="3" borderId="0" xfId="10" applyFont="1" applyFill="1"/>
    <xf numFmtId="0" fontId="37" fillId="3" borderId="0" xfId="10" applyFont="1" applyFill="1" applyAlignment="1">
      <alignment horizontal="center"/>
    </xf>
    <xf numFmtId="4" fontId="25" fillId="3" borderId="0" xfId="10" applyNumberFormat="1" applyFont="1" applyFill="1" applyAlignment="1">
      <alignment horizontal="center"/>
    </xf>
    <xf numFmtId="49" fontId="38" fillId="3" borderId="0" xfId="10" applyNumberFormat="1" applyFont="1" applyFill="1" applyAlignment="1">
      <alignment horizontal="center"/>
    </xf>
    <xf numFmtId="4" fontId="37" fillId="3" borderId="0" xfId="10" applyNumberFormat="1" applyFont="1" applyFill="1" applyAlignment="1">
      <alignment horizontal="center"/>
    </xf>
    <xf numFmtId="2" fontId="18" fillId="3" borderId="0" xfId="10" applyNumberFormat="1" applyFont="1" applyFill="1"/>
    <xf numFmtId="4" fontId="18" fillId="3" borderId="2" xfId="10" applyNumberFormat="1" applyFont="1" applyFill="1" applyBorder="1"/>
    <xf numFmtId="4" fontId="17" fillId="3" borderId="0" xfId="10" applyNumberFormat="1" applyFont="1" applyFill="1"/>
    <xf numFmtId="4" fontId="18" fillId="3" borderId="3" xfId="10" applyNumberFormat="1" applyFont="1" applyFill="1" applyBorder="1"/>
    <xf numFmtId="4" fontId="18" fillId="3" borderId="4" xfId="10" applyNumberFormat="1" applyFont="1" applyFill="1" applyBorder="1"/>
    <xf numFmtId="0" fontId="38" fillId="3" borderId="0" xfId="10" applyFont="1" applyFill="1" applyAlignment="1">
      <alignment horizontal="center"/>
    </xf>
    <xf numFmtId="4" fontId="18" fillId="3" borderId="5" xfId="10" applyNumberFormat="1" applyFont="1" applyFill="1" applyBorder="1"/>
    <xf numFmtId="0" fontId="25" fillId="3" borderId="0" xfId="10" applyFont="1" applyFill="1" applyAlignment="1">
      <alignment horizontal="center"/>
    </xf>
    <xf numFmtId="0" fontId="0" fillId="3" borderId="0" xfId="0" applyFill="1" applyProtection="1">
      <protection hidden="1"/>
    </xf>
    <xf numFmtId="0" fontId="26" fillId="3" borderId="0" xfId="8" applyFont="1" applyFill="1" applyAlignment="1" applyProtection="1">
      <alignment horizontal="left" vertical="center"/>
      <protection hidden="1"/>
    </xf>
    <xf numFmtId="166" fontId="22" fillId="3" borderId="0" xfId="0" applyNumberFormat="1" applyFont="1" applyFill="1" applyAlignment="1" applyProtection="1">
      <alignment horizontal="center" vertical="center" wrapText="1"/>
      <protection hidden="1"/>
    </xf>
    <xf numFmtId="0" fontId="22" fillId="3" borderId="0" xfId="0" applyFont="1" applyFill="1" applyAlignment="1" applyProtection="1">
      <alignment vertical="center" wrapText="1"/>
      <protection hidden="1"/>
    </xf>
    <xf numFmtId="166" fontId="22" fillId="3" borderId="0" xfId="0" applyNumberFormat="1" applyFont="1" applyFill="1" applyAlignment="1" applyProtection="1">
      <alignment horizontal="center" vertical="center"/>
      <protection hidden="1"/>
    </xf>
    <xf numFmtId="1" fontId="20" fillId="3" borderId="0" xfId="13" applyNumberFormat="1" applyFont="1" applyFill="1" applyBorder="1" applyAlignment="1" applyProtection="1">
      <alignment horizontal="center" vertical="center" wrapText="1"/>
    </xf>
    <xf numFmtId="0" fontId="42" fillId="3" borderId="0" xfId="13" applyFont="1" applyFill="1" applyBorder="1" applyAlignment="1" applyProtection="1">
      <alignment horizontal="center" vertical="center" wrapText="1"/>
      <protection hidden="1"/>
    </xf>
    <xf numFmtId="0" fontId="31" fillId="3" borderId="0" xfId="0" applyFont="1" applyFill="1" applyAlignment="1" applyProtection="1">
      <alignment vertical="center"/>
      <protection hidden="1"/>
    </xf>
    <xf numFmtId="169" fontId="22" fillId="3" borderId="0" xfId="0" applyNumberFormat="1" applyFont="1" applyFill="1" applyAlignment="1" applyProtection="1">
      <alignment horizontal="center" vertical="center"/>
      <protection hidden="1"/>
    </xf>
    <xf numFmtId="3" fontId="22" fillId="3" borderId="0" xfId="0" applyNumberFormat="1" applyFont="1" applyFill="1" applyAlignment="1" applyProtection="1">
      <alignment horizontal="center" vertical="center"/>
      <protection hidden="1"/>
    </xf>
    <xf numFmtId="0" fontId="41" fillId="3" borderId="0" xfId="0" applyFont="1" applyFill="1" applyAlignment="1" applyProtection="1">
      <alignment horizontal="center" vertical="center" wrapText="1"/>
      <protection hidden="1"/>
    </xf>
    <xf numFmtId="166" fontId="33" fillId="3" borderId="0" xfId="0" applyNumberFormat="1" applyFont="1" applyFill="1" applyAlignment="1" applyProtection="1">
      <alignment horizontal="center" vertical="center"/>
      <protection hidden="1"/>
    </xf>
    <xf numFmtId="0" fontId="33" fillId="3" borderId="0" xfId="0" applyFont="1" applyFill="1" applyAlignment="1" applyProtection="1">
      <alignment vertical="center"/>
      <protection hidden="1"/>
    </xf>
    <xf numFmtId="166" fontId="29" fillId="3" borderId="0" xfId="0" applyNumberFormat="1" applyFont="1" applyFill="1" applyAlignment="1" applyProtection="1">
      <alignment horizontal="center" vertical="center"/>
      <protection hidden="1"/>
    </xf>
    <xf numFmtId="0" fontId="29" fillId="3" borderId="0" xfId="0" applyFont="1" applyFill="1" applyAlignment="1" applyProtection="1">
      <alignment vertical="center"/>
      <protection hidden="1"/>
    </xf>
    <xf numFmtId="166" fontId="21" fillId="3" borderId="0" xfId="0" applyNumberFormat="1" applyFont="1" applyFill="1" applyAlignment="1" applyProtection="1">
      <alignment horizontal="center" vertical="center"/>
      <protection hidden="1"/>
    </xf>
    <xf numFmtId="0" fontId="21" fillId="3" borderId="0" xfId="0" applyFont="1" applyFill="1" applyAlignment="1" applyProtection="1">
      <alignment vertical="center"/>
      <protection hidden="1"/>
    </xf>
    <xf numFmtId="0" fontId="0" fillId="3" borderId="0" xfId="0" applyFill="1"/>
    <xf numFmtId="0" fontId="33" fillId="3" borderId="0" xfId="0" applyFont="1" applyFill="1"/>
    <xf numFmtId="170" fontId="39" fillId="3" borderId="0" xfId="13" applyNumberFormat="1" applyFont="1" applyFill="1" applyBorder="1" applyAlignment="1" applyProtection="1">
      <alignment horizontal="center" vertical="center" wrapText="1"/>
      <protection hidden="1"/>
    </xf>
    <xf numFmtId="170" fontId="46" fillId="3" borderId="6" xfId="0" applyNumberFormat="1" applyFont="1" applyFill="1" applyBorder="1" applyAlignment="1">
      <alignment horizontal="right"/>
    </xf>
    <xf numFmtId="0" fontId="39" fillId="3" borderId="0" xfId="13" applyFont="1" applyFill="1" applyBorder="1" applyAlignment="1" applyProtection="1">
      <alignment horizontal="right" vertical="center" wrapText="1"/>
      <protection hidden="1"/>
    </xf>
    <xf numFmtId="166" fontId="20" fillId="3" borderId="0" xfId="13" applyNumberFormat="1" applyFont="1" applyFill="1" applyBorder="1" applyAlignment="1" applyProtection="1">
      <alignment horizontal="left" vertical="center"/>
    </xf>
    <xf numFmtId="166" fontId="18" fillId="3" borderId="0" xfId="13" applyNumberFormat="1" applyFont="1" applyFill="1" applyAlignment="1" applyProtection="1">
      <alignment horizontal="center" vertical="center"/>
    </xf>
    <xf numFmtId="166" fontId="18" fillId="3" borderId="0" xfId="13" applyNumberFormat="1" applyFont="1" applyFill="1" applyAlignment="1" applyProtection="1">
      <alignment horizontal="left" vertical="center"/>
    </xf>
    <xf numFmtId="166" fontId="18" fillId="3" borderId="0" xfId="13" applyNumberFormat="1" applyFont="1" applyFill="1" applyBorder="1" applyAlignment="1" applyProtection="1">
      <alignment horizontal="center" vertical="center"/>
    </xf>
    <xf numFmtId="166" fontId="18" fillId="3" borderId="0" xfId="13" applyNumberFormat="1" applyFont="1" applyFill="1" applyBorder="1" applyAlignment="1" applyProtection="1">
      <alignment horizontal="left" vertical="center"/>
    </xf>
    <xf numFmtId="166" fontId="24" fillId="3" borderId="0" xfId="13" applyNumberFormat="1" applyFont="1" applyFill="1" applyBorder="1" applyAlignment="1" applyProtection="1">
      <alignment horizontal="left" vertical="center"/>
    </xf>
    <xf numFmtId="166" fontId="40" fillId="3" borderId="0" xfId="13" applyNumberFormat="1" applyFont="1" applyFill="1" applyAlignment="1" applyProtection="1">
      <alignment horizontal="left" vertical="center"/>
    </xf>
    <xf numFmtId="166" fontId="43" fillId="3" borderId="0" xfId="13" applyNumberFormat="1" applyFont="1" applyFill="1" applyAlignment="1" applyProtection="1">
      <alignment horizontal="left" vertical="center"/>
    </xf>
    <xf numFmtId="166" fontId="20" fillId="3" borderId="0" xfId="13" applyNumberFormat="1" applyFont="1" applyFill="1" applyBorder="1" applyAlignment="1" applyProtection="1">
      <alignment horizontal="center" vertical="center" wrapText="1"/>
    </xf>
    <xf numFmtId="166" fontId="39" fillId="3" borderId="0" xfId="13" applyNumberFormat="1" applyFont="1" applyFill="1" applyBorder="1" applyAlignment="1" applyProtection="1">
      <alignment horizontal="left" vertical="center" wrapText="1"/>
    </xf>
    <xf numFmtId="166" fontId="19" fillId="3" borderId="0" xfId="13" applyNumberFormat="1" applyFont="1" applyFill="1" applyBorder="1" applyAlignment="1" applyProtection="1">
      <alignment horizontal="center" vertical="center"/>
    </xf>
    <xf numFmtId="0" fontId="18" fillId="3" borderId="0" xfId="13" applyFont="1" applyFill="1" applyBorder="1" applyAlignment="1" applyProtection="1">
      <alignment horizontal="left" vertical="center"/>
    </xf>
    <xf numFmtId="166" fontId="48" fillId="3" borderId="0" xfId="13" applyNumberFormat="1" applyFont="1" applyFill="1" applyBorder="1" applyAlignment="1" applyProtection="1">
      <alignment vertical="center" textRotation="90"/>
    </xf>
    <xf numFmtId="170" fontId="45" fillId="3" borderId="0" xfId="13" applyNumberFormat="1" applyFont="1" applyFill="1" applyBorder="1" applyAlignment="1" applyProtection="1">
      <alignment horizontal="right" vertical="center"/>
    </xf>
    <xf numFmtId="166" fontId="18" fillId="3" borderId="0" xfId="13" applyNumberFormat="1" applyFont="1" applyFill="1" applyBorder="1" applyAlignment="1" applyProtection="1">
      <alignment horizontal="center" vertical="center" wrapText="1"/>
    </xf>
    <xf numFmtId="166" fontId="20" fillId="3" borderId="0" xfId="13" applyNumberFormat="1" applyFont="1" applyFill="1" applyBorder="1" applyAlignment="1" applyProtection="1">
      <alignment horizontal="center" vertical="center"/>
    </xf>
    <xf numFmtId="166" fontId="20" fillId="3" borderId="0" xfId="13" applyNumberFormat="1" applyFont="1" applyFill="1" applyBorder="1" applyAlignment="1" applyProtection="1">
      <alignment horizontal="right" vertical="center"/>
    </xf>
    <xf numFmtId="166" fontId="20" fillId="3" borderId="0" xfId="13" applyNumberFormat="1" applyFont="1" applyFill="1" applyBorder="1" applyAlignment="1" applyProtection="1">
      <alignment vertical="center" textRotation="90" wrapText="1"/>
    </xf>
    <xf numFmtId="166" fontId="44" fillId="3" borderId="0" xfId="13" applyNumberFormat="1" applyFont="1" applyFill="1" applyBorder="1" applyAlignment="1" applyProtection="1">
      <alignment horizontal="center" vertical="center"/>
    </xf>
    <xf numFmtId="166" fontId="43" fillId="3" borderId="0" xfId="13" applyNumberFormat="1" applyFont="1" applyFill="1" applyBorder="1" applyAlignment="1" applyProtection="1">
      <alignment horizontal="center" vertical="center"/>
    </xf>
    <xf numFmtId="166" fontId="19" fillId="3" borderId="0" xfId="13" applyNumberFormat="1" applyFont="1" applyFill="1" applyBorder="1" applyAlignment="1" applyProtection="1">
      <alignment horizontal="right" vertical="center"/>
    </xf>
    <xf numFmtId="166" fontId="39" fillId="3" borderId="0" xfId="13" applyNumberFormat="1" applyFont="1" applyFill="1" applyBorder="1" applyAlignment="1" applyProtection="1">
      <alignment horizontal="left" vertical="center"/>
    </xf>
    <xf numFmtId="166" fontId="39" fillId="3" borderId="0" xfId="13" applyNumberFormat="1" applyFont="1" applyFill="1" applyBorder="1" applyAlignment="1" applyProtection="1"/>
    <xf numFmtId="166" fontId="39" fillId="3" borderId="0" xfId="13" applyNumberFormat="1" applyFont="1" applyFill="1" applyBorder="1" applyAlignment="1" applyProtection="1">
      <alignment wrapText="1"/>
    </xf>
    <xf numFmtId="166" fontId="39" fillId="3" borderId="0" xfId="13" applyNumberFormat="1" applyFont="1" applyFill="1" applyBorder="1" applyAlignment="1" applyProtection="1">
      <alignment horizontal="center" vertical="center" wrapText="1"/>
    </xf>
    <xf numFmtId="166" fontId="39" fillId="3" borderId="0" xfId="13" applyNumberFormat="1" applyFont="1" applyFill="1" applyBorder="1" applyAlignment="1" applyProtection="1">
      <alignment horizontal="center"/>
    </xf>
    <xf numFmtId="166" fontId="39" fillId="3" borderId="0" xfId="13" applyNumberFormat="1" applyFont="1" applyFill="1" applyBorder="1" applyAlignment="1" applyProtection="1">
      <alignment horizontal="center" wrapText="1"/>
    </xf>
    <xf numFmtId="166" fontId="44" fillId="3" borderId="0" xfId="13" applyNumberFormat="1" applyFont="1" applyFill="1" applyBorder="1" applyAlignment="1" applyProtection="1">
      <alignment horizontal="center"/>
    </xf>
    <xf numFmtId="166" fontId="39" fillId="3" borderId="0" xfId="13" applyNumberFormat="1" applyFont="1" applyFill="1" applyBorder="1" applyAlignment="1" applyProtection="1">
      <alignment vertical="center" wrapText="1"/>
    </xf>
    <xf numFmtId="166" fontId="39" fillId="3" borderId="0" xfId="13" applyNumberFormat="1" applyFont="1" applyFill="1" applyBorder="1" applyAlignment="1" applyProtection="1">
      <alignment vertical="center" textRotation="90"/>
    </xf>
    <xf numFmtId="170" fontId="44" fillId="3" borderId="0" xfId="13" applyNumberFormat="1" applyFont="1" applyFill="1" applyBorder="1" applyAlignment="1" applyProtection="1">
      <alignment horizontal="right" vertical="center"/>
      <protection locked="0"/>
    </xf>
    <xf numFmtId="170" fontId="44" fillId="3" borderId="0" xfId="13" applyNumberFormat="1" applyFont="1" applyFill="1" applyBorder="1" applyAlignment="1" applyProtection="1">
      <alignment horizontal="right" vertical="center"/>
    </xf>
    <xf numFmtId="166" fontId="44" fillId="3" borderId="0" xfId="13" applyNumberFormat="1" applyFont="1" applyFill="1" applyBorder="1" applyAlignment="1" applyProtection="1">
      <alignment horizontal="left" vertical="center"/>
    </xf>
    <xf numFmtId="170" fontId="44" fillId="3" borderId="7" xfId="13" applyNumberFormat="1" applyFont="1" applyFill="1" applyBorder="1" applyAlignment="1" applyProtection="1">
      <alignment horizontal="right" vertical="center"/>
      <protection locked="0"/>
    </xf>
    <xf numFmtId="170" fontId="44" fillId="3" borderId="7" xfId="13" applyNumberFormat="1" applyFont="1" applyFill="1" applyBorder="1" applyAlignment="1" applyProtection="1">
      <alignment horizontal="right" vertical="center"/>
    </xf>
    <xf numFmtId="170" fontId="44" fillId="3" borderId="8" xfId="13" applyNumberFormat="1" applyFont="1" applyFill="1" applyBorder="1" applyAlignment="1" applyProtection="1">
      <alignment horizontal="right" vertical="center"/>
    </xf>
    <xf numFmtId="170" fontId="39" fillId="3" borderId="0" xfId="13" applyNumberFormat="1" applyFont="1" applyFill="1" applyBorder="1" applyAlignment="1" applyProtection="1">
      <alignment horizontal="right" vertical="center"/>
    </xf>
    <xf numFmtId="166" fontId="44" fillId="3" borderId="0" xfId="13" applyNumberFormat="1" applyFont="1" applyFill="1" applyBorder="1" applyAlignment="1" applyProtection="1">
      <alignment horizontal="center" wrapText="1"/>
    </xf>
    <xf numFmtId="166" fontId="44" fillId="3" borderId="0" xfId="13" applyNumberFormat="1" applyFont="1" applyFill="1" applyBorder="1" applyAlignment="1" applyProtection="1">
      <alignment horizontal="center" vertical="center" wrapText="1"/>
    </xf>
    <xf numFmtId="170" fontId="39" fillId="3" borderId="8" xfId="13" applyNumberFormat="1" applyFont="1" applyFill="1" applyBorder="1" applyAlignment="1" applyProtection="1">
      <alignment horizontal="right" vertical="center"/>
    </xf>
    <xf numFmtId="166" fontId="39" fillId="3" borderId="0" xfId="13" applyNumberFormat="1" applyFont="1" applyFill="1" applyBorder="1" applyAlignment="1" applyProtection="1">
      <alignment horizontal="center" vertical="center"/>
    </xf>
    <xf numFmtId="166" fontId="39" fillId="3" borderId="0" xfId="13" applyNumberFormat="1" applyFont="1" applyFill="1" applyBorder="1" applyAlignment="1" applyProtection="1">
      <alignment horizontal="right" vertical="center"/>
    </xf>
    <xf numFmtId="166" fontId="44" fillId="3" borderId="0" xfId="13" applyNumberFormat="1" applyFont="1" applyFill="1" applyBorder="1" applyAlignment="1" applyProtection="1">
      <alignment horizontal="right" vertical="center"/>
    </xf>
    <xf numFmtId="166" fontId="39" fillId="3" borderId="0" xfId="13" applyNumberFormat="1" applyFont="1" applyFill="1" applyBorder="1" applyAlignment="1" applyProtection="1">
      <alignment vertical="center" textRotation="90" wrapText="1"/>
    </xf>
    <xf numFmtId="170" fontId="44" fillId="3" borderId="8" xfId="13" applyNumberFormat="1" applyFont="1" applyFill="1" applyBorder="1" applyAlignment="1" applyProtection="1">
      <alignment horizontal="right" vertical="center"/>
      <protection locked="0"/>
    </xf>
    <xf numFmtId="170" fontId="39" fillId="3" borderId="0" xfId="13" applyNumberFormat="1" applyFont="1" applyFill="1" applyBorder="1" applyAlignment="1" applyProtection="1">
      <alignment horizontal="right" vertical="center"/>
      <protection locked="0"/>
    </xf>
    <xf numFmtId="166" fontId="44" fillId="3" borderId="0" xfId="13" applyNumberFormat="1" applyFont="1" applyFill="1" applyBorder="1" applyAlignment="1" applyProtection="1">
      <alignment horizontal="right" vertical="center"/>
      <protection locked="0"/>
    </xf>
    <xf numFmtId="166" fontId="44" fillId="3" borderId="0" xfId="13" applyNumberFormat="1" applyFont="1" applyFill="1" applyBorder="1" applyAlignment="1" applyProtection="1">
      <alignment horizontal="left" vertical="center" wrapText="1"/>
    </xf>
    <xf numFmtId="166" fontId="39" fillId="3" borderId="0" xfId="13" applyNumberFormat="1" applyFont="1" applyFill="1" applyBorder="1" applyAlignment="1" applyProtection="1">
      <alignment horizontal="left" vertical="center"/>
      <protection locked="0"/>
    </xf>
    <xf numFmtId="0" fontId="18" fillId="3" borderId="0" xfId="13" applyFont="1" applyFill="1" applyBorder="1" applyAlignment="1" applyProtection="1">
      <alignment horizontal="center" vertical="center"/>
    </xf>
    <xf numFmtId="14" fontId="20" fillId="3" borderId="0" xfId="13" applyNumberFormat="1" applyFont="1" applyFill="1" applyBorder="1" applyAlignment="1" applyProtection="1">
      <alignment horizontal="center" vertical="center"/>
    </xf>
    <xf numFmtId="0" fontId="40" fillId="3" borderId="0" xfId="13" applyFont="1" applyFill="1" applyBorder="1" applyAlignment="1" applyProtection="1">
      <alignment horizontal="center" vertical="center"/>
    </xf>
    <xf numFmtId="0" fontId="40" fillId="3" borderId="0" xfId="13" applyFont="1" applyFill="1" applyBorder="1" applyAlignment="1" applyProtection="1">
      <alignment vertical="center"/>
    </xf>
    <xf numFmtId="0" fontId="43" fillId="3" borderId="0" xfId="13" applyFont="1" applyFill="1" applyBorder="1" applyAlignment="1" applyProtection="1">
      <alignment vertical="center"/>
    </xf>
    <xf numFmtId="0" fontId="50" fillId="3" borderId="0" xfId="13" applyFont="1" applyFill="1" applyBorder="1" applyAlignment="1" applyProtection="1">
      <alignment horizontal="left" vertical="center"/>
    </xf>
    <xf numFmtId="3" fontId="20" fillId="3" borderId="0" xfId="13" applyNumberFormat="1" applyFont="1" applyFill="1" applyBorder="1" applyAlignment="1" applyProtection="1">
      <alignment horizontal="center" vertical="center"/>
    </xf>
    <xf numFmtId="166" fontId="18" fillId="3" borderId="0" xfId="13" applyNumberFormat="1" applyFont="1" applyFill="1" applyBorder="1" applyAlignment="1" applyProtection="1">
      <alignment horizontal="right" vertical="center"/>
      <protection locked="0"/>
    </xf>
    <xf numFmtId="0" fontId="19" fillId="3" borderId="0" xfId="13" applyFont="1" applyFill="1" applyBorder="1" applyAlignment="1" applyProtection="1">
      <alignment horizontal="center" vertical="center"/>
    </xf>
    <xf numFmtId="14" fontId="20" fillId="3" borderId="0" xfId="13" applyNumberFormat="1" applyFont="1" applyFill="1" applyBorder="1" applyAlignment="1" applyProtection="1">
      <alignment horizontal="center" vertical="center" wrapText="1"/>
    </xf>
    <xf numFmtId="3" fontId="24" fillId="3" borderId="0" xfId="13" applyNumberFormat="1" applyFont="1" applyFill="1" applyBorder="1" applyAlignment="1" applyProtection="1">
      <alignment horizontal="center" vertical="center"/>
    </xf>
    <xf numFmtId="166" fontId="45" fillId="3" borderId="0" xfId="13" applyNumberFormat="1" applyFont="1" applyFill="1" applyBorder="1" applyAlignment="1" applyProtection="1">
      <alignment horizontal="right" vertical="center"/>
    </xf>
    <xf numFmtId="172" fontId="20" fillId="3" borderId="0" xfId="13" applyNumberFormat="1" applyFont="1" applyFill="1" applyBorder="1" applyAlignment="1" applyProtection="1">
      <alignment horizontal="center" vertical="center"/>
    </xf>
    <xf numFmtId="0" fontId="40" fillId="3" borderId="0" xfId="13" applyFont="1" applyFill="1" applyBorder="1" applyAlignment="1" applyProtection="1">
      <alignment horizontal="left" vertical="center"/>
    </xf>
    <xf numFmtId="166" fontId="24" fillId="3" borderId="0" xfId="13" applyNumberFormat="1" applyFont="1" applyFill="1" applyBorder="1" applyAlignment="1" applyProtection="1">
      <alignment horizontal="center" vertical="center"/>
    </xf>
    <xf numFmtId="1" fontId="40" fillId="3" borderId="0" xfId="13" applyNumberFormat="1" applyFont="1" applyFill="1" applyAlignment="1" applyProtection="1">
      <alignment horizontal="center" vertical="center"/>
    </xf>
    <xf numFmtId="166" fontId="40" fillId="3" borderId="0" xfId="13" applyNumberFormat="1" applyFont="1" applyFill="1" applyAlignment="1" applyProtection="1">
      <alignment vertical="center"/>
    </xf>
    <xf numFmtId="166" fontId="20" fillId="3" borderId="0" xfId="13" applyNumberFormat="1" applyFont="1" applyFill="1" applyAlignment="1" applyProtection="1">
      <alignment horizontal="center" vertical="center"/>
    </xf>
    <xf numFmtId="166" fontId="19" fillId="3" borderId="0" xfId="13" applyNumberFormat="1" applyFont="1" applyFill="1" applyAlignment="1" applyProtection="1">
      <alignment horizontal="center" vertical="center"/>
    </xf>
    <xf numFmtId="166" fontId="19" fillId="3" borderId="0" xfId="13" applyNumberFormat="1" applyFont="1" applyFill="1" applyBorder="1" applyAlignment="1" applyProtection="1">
      <alignment horizontal="center" vertical="center" wrapText="1"/>
    </xf>
    <xf numFmtId="166" fontId="46" fillId="3" borderId="6" xfId="13" applyNumberFormat="1" applyFont="1" applyFill="1" applyBorder="1" applyAlignment="1" applyProtection="1">
      <alignment horizontal="right" vertical="center"/>
    </xf>
    <xf numFmtId="172" fontId="19" fillId="3" borderId="0" xfId="13" applyNumberFormat="1" applyFont="1" applyFill="1" applyBorder="1" applyAlignment="1" applyProtection="1">
      <alignment horizontal="left" vertical="center"/>
    </xf>
    <xf numFmtId="3" fontId="40" fillId="3" borderId="0" xfId="13" applyNumberFormat="1" applyFont="1" applyFill="1" applyBorder="1" applyAlignment="1" applyProtection="1">
      <alignment horizontal="left" vertical="center"/>
    </xf>
    <xf numFmtId="0" fontId="19" fillId="3" borderId="0" xfId="13" applyFont="1" applyFill="1" applyBorder="1" applyAlignment="1" applyProtection="1">
      <alignment horizontal="left" vertical="center"/>
    </xf>
    <xf numFmtId="172" fontId="18" fillId="3" borderId="0" xfId="13" applyNumberFormat="1" applyFont="1" applyFill="1" applyBorder="1" applyAlignment="1" applyProtection="1">
      <alignment horizontal="left" vertical="center"/>
    </xf>
    <xf numFmtId="172" fontId="20" fillId="3" borderId="0" xfId="13" applyNumberFormat="1" applyFont="1" applyFill="1" applyBorder="1" applyAlignment="1" applyProtection="1">
      <alignment horizontal="left" vertical="center"/>
    </xf>
    <xf numFmtId="0" fontId="39" fillId="3" borderId="0" xfId="13" applyFont="1" applyFill="1" applyBorder="1" applyAlignment="1" applyProtection="1">
      <alignment horizontal="left"/>
    </xf>
    <xf numFmtId="0" fontId="20" fillId="3" borderId="0" xfId="13" applyFont="1" applyFill="1" applyBorder="1" applyAlignment="1" applyProtection="1">
      <alignment horizontal="left" vertical="center"/>
    </xf>
    <xf numFmtId="166" fontId="20" fillId="3" borderId="0" xfId="13" applyNumberFormat="1" applyFont="1" applyFill="1" applyBorder="1" applyAlignment="1" applyProtection="1">
      <alignment horizontal="right" vertical="center"/>
      <protection locked="0"/>
    </xf>
    <xf numFmtId="170" fontId="45" fillId="3" borderId="9" xfId="13" applyNumberFormat="1" applyFont="1" applyFill="1" applyBorder="1" applyAlignment="1" applyProtection="1">
      <alignment horizontal="right" vertical="center"/>
    </xf>
    <xf numFmtId="170" fontId="45" fillId="3" borderId="6" xfId="13" applyNumberFormat="1" applyFont="1" applyFill="1" applyBorder="1" applyAlignment="1" applyProtection="1">
      <alignment horizontal="right" vertical="center"/>
    </xf>
    <xf numFmtId="0" fontId="19" fillId="3" borderId="0" xfId="13" applyFont="1" applyFill="1" applyBorder="1" applyAlignment="1" applyProtection="1">
      <alignment vertical="center"/>
    </xf>
    <xf numFmtId="170" fontId="18" fillId="3" borderId="0" xfId="13" applyNumberFormat="1" applyFont="1" applyFill="1" applyAlignment="1" applyProtection="1">
      <alignment horizontal="right" vertical="center"/>
    </xf>
    <xf numFmtId="0" fontId="39" fillId="3" borderId="0" xfId="13" applyFont="1" applyFill="1" applyBorder="1" applyAlignment="1" applyProtection="1">
      <alignment vertical="center"/>
    </xf>
    <xf numFmtId="170" fontId="18" fillId="3" borderId="0" xfId="13" applyNumberFormat="1" applyFont="1" applyFill="1" applyBorder="1" applyAlignment="1" applyProtection="1">
      <alignment horizontal="center" vertical="center"/>
    </xf>
    <xf numFmtId="0" fontId="20" fillId="3" borderId="0" xfId="13" applyFont="1" applyFill="1" applyBorder="1" applyAlignment="1" applyProtection="1">
      <alignment horizontal="center" vertical="center"/>
    </xf>
    <xf numFmtId="0" fontId="19" fillId="3" borderId="0" xfId="13" applyFont="1" applyFill="1" applyAlignment="1" applyProtection="1">
      <alignment horizontal="center" vertical="center"/>
    </xf>
    <xf numFmtId="3" fontId="20" fillId="3" borderId="0" xfId="13" applyNumberFormat="1" applyFont="1" applyFill="1" applyAlignment="1" applyProtection="1">
      <alignment horizontal="center" vertical="center"/>
    </xf>
    <xf numFmtId="3" fontId="24" fillId="3" borderId="0" xfId="13" applyNumberFormat="1" applyFont="1" applyFill="1" applyAlignment="1" applyProtection="1">
      <alignment horizontal="center" vertical="center"/>
    </xf>
    <xf numFmtId="10" fontId="18" fillId="3" borderId="0" xfId="13" applyNumberFormat="1" applyFont="1" applyFill="1" applyBorder="1" applyAlignment="1" applyProtection="1">
      <alignment horizontal="right" vertical="center"/>
      <protection locked="0"/>
    </xf>
    <xf numFmtId="0" fontId="19" fillId="3" borderId="0" xfId="13" applyFont="1" applyFill="1" applyBorder="1" applyAlignment="1" applyProtection="1">
      <alignment horizontal="right" vertical="center"/>
    </xf>
    <xf numFmtId="14" fontId="20" fillId="3" borderId="0" xfId="13" applyNumberFormat="1" applyFont="1" applyFill="1" applyBorder="1" applyAlignment="1" applyProtection="1">
      <alignment horizontal="right" vertical="center"/>
    </xf>
    <xf numFmtId="0" fontId="19" fillId="3" borderId="0" xfId="13" applyFont="1" applyFill="1" applyAlignment="1" applyProtection="1">
      <alignment horizontal="right" vertical="center"/>
    </xf>
    <xf numFmtId="0" fontId="20" fillId="3" borderId="0" xfId="13" applyFont="1" applyFill="1" applyBorder="1" applyAlignment="1" applyProtection="1">
      <alignment horizontal="center" vertical="center" wrapText="1"/>
    </xf>
    <xf numFmtId="0" fontId="20" fillId="3" borderId="0" xfId="13" applyFont="1" applyFill="1" applyBorder="1" applyAlignment="1" applyProtection="1">
      <alignment horizontal="center" wrapText="1"/>
    </xf>
    <xf numFmtId="0" fontId="40" fillId="3" borderId="0" xfId="13" applyFont="1" applyFill="1" applyBorder="1" applyAlignment="1" applyProtection="1">
      <alignment horizontal="center"/>
    </xf>
    <xf numFmtId="0" fontId="6" fillId="3" borderId="0" xfId="13" applyFont="1" applyFill="1" applyBorder="1" applyAlignment="1" applyProtection="1">
      <alignment horizontal="left"/>
    </xf>
    <xf numFmtId="0" fontId="46" fillId="3" borderId="0" xfId="0" applyFont="1" applyFill="1"/>
    <xf numFmtId="166" fontId="19" fillId="3" borderId="0" xfId="13" applyNumberFormat="1" applyFont="1" applyFill="1" applyBorder="1" applyAlignment="1" applyProtection="1">
      <alignment horizontal="right" vertical="center"/>
      <protection locked="0"/>
    </xf>
    <xf numFmtId="0" fontId="19" fillId="3" borderId="0" xfId="13" applyFont="1" applyFill="1" applyAlignment="1" applyProtection="1">
      <alignment vertical="center"/>
    </xf>
    <xf numFmtId="0" fontId="23" fillId="3" borderId="0" xfId="0" applyFont="1" applyFill="1"/>
    <xf numFmtId="4" fontId="0" fillId="3" borderId="0" xfId="0" applyNumberFormat="1" applyFill="1" applyAlignment="1">
      <alignment horizontal="right"/>
    </xf>
    <xf numFmtId="4" fontId="0" fillId="3" borderId="9" xfId="0" applyNumberFormat="1" applyFill="1" applyBorder="1" applyAlignment="1">
      <alignment horizontal="right"/>
    </xf>
    <xf numFmtId="0" fontId="20" fillId="3" borderId="0" xfId="13" applyNumberFormat="1" applyFont="1" applyFill="1" applyBorder="1" applyAlignment="1" applyProtection="1">
      <alignment vertical="center" wrapText="1"/>
    </xf>
    <xf numFmtId="0" fontId="49" fillId="3" borderId="0" xfId="13" applyFont="1" applyFill="1" applyBorder="1" applyAlignment="1" applyProtection="1">
      <alignment vertical="center"/>
    </xf>
    <xf numFmtId="170" fontId="20" fillId="3" borderId="0" xfId="13" applyNumberFormat="1" applyFont="1" applyFill="1" applyBorder="1" applyAlignment="1" applyProtection="1">
      <alignment horizontal="right" vertical="center"/>
    </xf>
    <xf numFmtId="170" fontId="19" fillId="3" borderId="0" xfId="13" applyNumberFormat="1" applyFont="1" applyFill="1" applyBorder="1" applyAlignment="1" applyProtection="1">
      <alignment vertical="center"/>
    </xf>
    <xf numFmtId="0" fontId="51" fillId="3" borderId="0" xfId="13" applyFont="1" applyFill="1" applyBorder="1" applyAlignment="1" applyProtection="1">
      <alignment vertical="center"/>
    </xf>
    <xf numFmtId="0" fontId="39" fillId="3" borderId="0" xfId="13" applyFont="1" applyFill="1" applyBorder="1" applyAlignment="1" applyProtection="1">
      <alignment horizontal="center"/>
    </xf>
    <xf numFmtId="4" fontId="0" fillId="3" borderId="9" xfId="0" applyNumberFormat="1" applyFill="1" applyBorder="1"/>
    <xf numFmtId="4" fontId="0" fillId="3" borderId="0" xfId="0" applyNumberFormat="1" applyFill="1" applyBorder="1"/>
    <xf numFmtId="3" fontId="0" fillId="3" borderId="0" xfId="0" applyNumberFormat="1" applyFill="1"/>
    <xf numFmtId="170" fontId="18" fillId="3" borderId="0" xfId="10" applyNumberFormat="1" applyFont="1" applyFill="1"/>
    <xf numFmtId="170" fontId="18" fillId="3" borderId="6" xfId="10" applyNumberFormat="1" applyFont="1" applyFill="1" applyBorder="1"/>
    <xf numFmtId="170" fontId="18" fillId="3" borderId="0" xfId="10" applyNumberFormat="1" applyFont="1" applyFill="1" applyBorder="1"/>
    <xf numFmtId="170" fontId="24" fillId="3" borderId="10" xfId="10" applyNumberFormat="1" applyFont="1" applyFill="1" applyBorder="1"/>
    <xf numFmtId="0" fontId="40" fillId="0" borderId="0" xfId="13" applyFont="1" applyAlignment="1" applyProtection="1">
      <alignment horizontal="center" vertical="center" wrapText="1"/>
      <protection hidden="1"/>
    </xf>
    <xf numFmtId="0" fontId="39" fillId="0" borderId="0" xfId="13" applyFont="1" applyFill="1" applyBorder="1" applyAlignment="1" applyProtection="1">
      <alignment horizontal="right" vertical="center" wrapText="1"/>
      <protection hidden="1"/>
    </xf>
    <xf numFmtId="4" fontId="20" fillId="0" borderId="0" xfId="13" applyNumberFormat="1" applyFont="1" applyFill="1" applyBorder="1" applyAlignment="1">
      <alignment horizontal="right" vertical="center" wrapText="1"/>
    </xf>
    <xf numFmtId="0" fontId="19" fillId="0" borderId="0" xfId="13" applyFont="1" applyAlignment="1">
      <alignment horizontal="right" vertical="center" wrapText="1"/>
    </xf>
    <xf numFmtId="166" fontId="46" fillId="3" borderId="0" xfId="13" applyNumberFormat="1" applyFont="1" applyFill="1" applyBorder="1" applyAlignment="1" applyProtection="1">
      <alignment horizontal="right" vertical="center"/>
    </xf>
    <xf numFmtId="170" fontId="46" fillId="3" borderId="6" xfId="13" applyNumberFormat="1" applyFont="1" applyFill="1" applyBorder="1" applyAlignment="1" applyProtection="1">
      <alignment horizontal="right" vertical="center"/>
    </xf>
    <xf numFmtId="170" fontId="45" fillId="3" borderId="11" xfId="13" applyNumberFormat="1" applyFont="1" applyFill="1" applyBorder="1" applyAlignment="1" applyProtection="1">
      <alignment horizontal="right" vertical="center"/>
    </xf>
    <xf numFmtId="0" fontId="0" fillId="3" borderId="0" xfId="0" applyFill="1" applyBorder="1"/>
    <xf numFmtId="0" fontId="19" fillId="3" borderId="0" xfId="13" applyFont="1" applyFill="1" applyBorder="1" applyAlignment="1" applyProtection="1">
      <alignment horizontal="center" wrapText="1"/>
    </xf>
    <xf numFmtId="0" fontId="20" fillId="3" borderId="0" xfId="13" applyFont="1" applyFill="1" applyBorder="1" applyAlignment="1" applyProtection="1">
      <alignment vertical="center"/>
    </xf>
    <xf numFmtId="170" fontId="19" fillId="3" borderId="0" xfId="13" applyNumberFormat="1" applyFont="1" applyFill="1" applyBorder="1" applyAlignment="1" applyProtection="1">
      <alignment horizontal="right" vertical="center"/>
    </xf>
    <xf numFmtId="170" fontId="19" fillId="3" borderId="0" xfId="13" applyNumberFormat="1" applyFont="1" applyFill="1" applyBorder="1" applyAlignment="1" applyProtection="1">
      <alignment horizontal="right" vertical="center"/>
      <protection locked="0"/>
    </xf>
    <xf numFmtId="170" fontId="19" fillId="3" borderId="6" xfId="13" applyNumberFormat="1" applyFont="1" applyFill="1" applyBorder="1" applyAlignment="1" applyProtection="1">
      <alignment horizontal="right" vertical="center"/>
      <protection locked="0"/>
    </xf>
    <xf numFmtId="170" fontId="19" fillId="3" borderId="6" xfId="13" applyNumberFormat="1" applyFont="1" applyFill="1" applyBorder="1" applyAlignment="1" applyProtection="1">
      <alignment horizontal="right" vertical="center"/>
    </xf>
    <xf numFmtId="166" fontId="19" fillId="3" borderId="9" xfId="13" applyNumberFormat="1" applyFont="1" applyFill="1" applyBorder="1" applyAlignment="1" applyProtection="1">
      <alignment vertical="center"/>
    </xf>
    <xf numFmtId="170" fontId="19" fillId="3" borderId="9" xfId="13" applyNumberFormat="1" applyFont="1" applyFill="1" applyBorder="1" applyAlignment="1" applyProtection="1">
      <alignment horizontal="right" vertical="center"/>
    </xf>
    <xf numFmtId="3" fontId="0" fillId="3" borderId="0" xfId="0" applyNumberFormat="1" applyFill="1" applyBorder="1"/>
    <xf numFmtId="0" fontId="18" fillId="3" borderId="0" xfId="13" applyFont="1" applyFill="1" applyBorder="1" applyAlignment="1" applyProtection="1">
      <alignment horizontal="justify" vertical="center" wrapText="1"/>
    </xf>
    <xf numFmtId="0" fontId="0" fillId="3" borderId="0" xfId="0" applyFill="1" applyAlignment="1">
      <alignment horizontal="center"/>
    </xf>
    <xf numFmtId="0" fontId="19" fillId="0" borderId="0" xfId="13" applyFont="1" applyBorder="1" applyAlignment="1">
      <alignment horizontal="center" vertical="center" wrapText="1"/>
    </xf>
    <xf numFmtId="166" fontId="19" fillId="3" borderId="0" xfId="13" applyNumberFormat="1" applyFont="1" applyFill="1" applyBorder="1" applyAlignment="1" applyProtection="1">
      <alignment vertical="center"/>
    </xf>
    <xf numFmtId="166" fontId="20" fillId="3" borderId="0" xfId="13" applyNumberFormat="1" applyFont="1" applyFill="1" applyBorder="1" applyAlignment="1" applyProtection="1">
      <alignment vertical="center"/>
    </xf>
    <xf numFmtId="0" fontId="41" fillId="3" borderId="0" xfId="0" applyFont="1" applyFill="1" applyBorder="1" applyAlignment="1" applyProtection="1">
      <alignment horizontal="left" vertical="center" wrapText="1"/>
      <protection hidden="1"/>
    </xf>
    <xf numFmtId="4" fontId="18" fillId="3" borderId="0" xfId="10" applyNumberFormat="1" applyFont="1" applyFill="1" applyBorder="1"/>
    <xf numFmtId="0" fontId="18" fillId="3" borderId="0" xfId="10" applyFont="1" applyFill="1" applyBorder="1"/>
    <xf numFmtId="170" fontId="24" fillId="3" borderId="0" xfId="10" applyNumberFormat="1" applyFont="1" applyFill="1" applyBorder="1"/>
    <xf numFmtId="49" fontId="38" fillId="3" borderId="0" xfId="10" applyNumberFormat="1" applyFont="1" applyFill="1" applyBorder="1" applyAlignment="1">
      <alignment horizontal="center"/>
    </xf>
    <xf numFmtId="4" fontId="37" fillId="3" borderId="0" xfId="10" applyNumberFormat="1" applyFont="1" applyFill="1" applyBorder="1" applyAlignment="1">
      <alignment horizontal="center"/>
    </xf>
    <xf numFmtId="4" fontId="17" fillId="3" borderId="0" xfId="10" applyNumberFormat="1" applyFont="1" applyFill="1" applyBorder="1"/>
    <xf numFmtId="0" fontId="38" fillId="3" borderId="0" xfId="10" applyFont="1" applyFill="1" applyBorder="1" applyAlignment="1">
      <alignment horizontal="center"/>
    </xf>
    <xf numFmtId="2" fontId="18" fillId="3" borderId="0" xfId="10" applyNumberFormat="1" applyFont="1" applyFill="1" applyBorder="1"/>
    <xf numFmtId="0" fontId="24" fillId="3" borderId="0" xfId="10" applyFont="1" applyFill="1" applyBorder="1" applyAlignment="1">
      <alignment horizontal="center"/>
    </xf>
    <xf numFmtId="0" fontId="24" fillId="3" borderId="0" xfId="10" applyFont="1" applyFill="1" applyBorder="1" applyAlignment="1">
      <alignment horizontal="center" wrapText="1"/>
    </xf>
    <xf numFmtId="0" fontId="20" fillId="3" borderId="0" xfId="13" applyFont="1" applyFill="1" applyBorder="1" applyAlignment="1" applyProtection="1">
      <alignment horizontal="left" vertical="top" wrapText="1"/>
    </xf>
    <xf numFmtId="0" fontId="0" fillId="3" borderId="0" xfId="0" applyFill="1" applyAlignment="1">
      <alignment horizontal="justify" vertical="center"/>
    </xf>
    <xf numFmtId="166" fontId="56" fillId="3" borderId="0" xfId="13" applyNumberFormat="1" applyFont="1" applyFill="1" applyBorder="1" applyAlignment="1" applyProtection="1">
      <alignment horizontal="left"/>
    </xf>
    <xf numFmtId="0" fontId="39" fillId="3" borderId="0" xfId="13" applyFont="1" applyFill="1" applyBorder="1" applyAlignment="1" applyProtection="1">
      <alignment horizontal="center" vertical="center"/>
    </xf>
    <xf numFmtId="0" fontId="47" fillId="3" borderId="0" xfId="13" applyFont="1" applyFill="1" applyBorder="1" applyAlignment="1" applyProtection="1">
      <alignment horizontal="left" wrapText="1"/>
    </xf>
    <xf numFmtId="0" fontId="21" fillId="3" borderId="0" xfId="0" applyFont="1" applyFill="1" applyBorder="1" applyAlignment="1">
      <alignment horizontal="center"/>
    </xf>
    <xf numFmtId="170" fontId="22" fillId="3" borderId="0" xfId="0" applyNumberFormat="1" applyFont="1" applyFill="1" applyAlignment="1" applyProtection="1">
      <alignment horizontal="right" vertical="center"/>
      <protection hidden="1"/>
    </xf>
    <xf numFmtId="170" fontId="57" fillId="3" borderId="0" xfId="0" applyNumberFormat="1" applyFont="1" applyFill="1" applyAlignment="1" applyProtection="1">
      <alignment horizontal="right" vertical="center"/>
      <protection hidden="1"/>
    </xf>
    <xf numFmtId="170" fontId="46" fillId="3" borderId="0" xfId="0" applyNumberFormat="1" applyFont="1" applyFill="1" applyAlignment="1">
      <alignment horizontal="right"/>
    </xf>
    <xf numFmtId="170" fontId="46" fillId="3" borderId="0" xfId="13" applyNumberFormat="1" applyFont="1" applyFill="1" applyBorder="1" applyAlignment="1" applyProtection="1">
      <alignment horizontal="right" vertical="center" wrapText="1"/>
    </xf>
    <xf numFmtId="170" fontId="45" fillId="3" borderId="0" xfId="13" applyNumberFormat="1" applyFont="1" applyFill="1" applyBorder="1" applyAlignment="1" applyProtection="1">
      <alignment horizontal="right" vertical="center" wrapText="1"/>
    </xf>
    <xf numFmtId="170" fontId="45" fillId="3" borderId="6" xfId="13" applyNumberFormat="1" applyFont="1" applyFill="1" applyBorder="1" applyAlignment="1" applyProtection="1">
      <alignment horizontal="right" vertical="center" wrapText="1"/>
    </xf>
    <xf numFmtId="0" fontId="60" fillId="3" borderId="0" xfId="12" applyFont="1" applyFill="1" applyAlignment="1">
      <alignment wrapText="1"/>
    </xf>
    <xf numFmtId="0" fontId="2" fillId="3" borderId="0" xfId="12" applyFont="1" applyFill="1"/>
    <xf numFmtId="0" fontId="5" fillId="3" borderId="0" xfId="12" applyFont="1" applyFill="1" applyAlignment="1">
      <alignment wrapText="1"/>
    </xf>
    <xf numFmtId="0" fontId="2" fillId="3" borderId="0" xfId="12" applyFont="1" applyFill="1" applyAlignment="1">
      <alignment wrapText="1"/>
    </xf>
    <xf numFmtId="0" fontId="5" fillId="3" borderId="12" xfId="12" applyFont="1" applyFill="1" applyBorder="1" applyAlignment="1">
      <alignment horizontal="center"/>
    </xf>
    <xf numFmtId="0" fontId="5" fillId="3" borderId="12" xfId="12" applyFont="1" applyFill="1" applyBorder="1" applyAlignment="1">
      <alignment horizontal="center" wrapText="1"/>
    </xf>
    <xf numFmtId="0" fontId="5" fillId="3" borderId="0" xfId="12" applyFont="1" applyFill="1" applyBorder="1"/>
    <xf numFmtId="0" fontId="5" fillId="3" borderId="0" xfId="12" applyFont="1" applyFill="1" applyBorder="1" applyAlignment="1">
      <alignment wrapText="1"/>
    </xf>
    <xf numFmtId="0" fontId="61" fillId="3" borderId="0" xfId="12" applyFont="1" applyFill="1" applyAlignment="1">
      <alignment wrapText="1"/>
    </xf>
    <xf numFmtId="10" fontId="5" fillId="3" borderId="0" xfId="12" applyNumberFormat="1" applyFont="1" applyFill="1" applyBorder="1" applyAlignment="1">
      <alignment horizontal="center"/>
    </xf>
    <xf numFmtId="10" fontId="5" fillId="3" borderId="0" xfId="12" applyNumberFormat="1" applyFont="1" applyFill="1" applyBorder="1" applyAlignment="1">
      <alignment horizontal="center" wrapText="1"/>
    </xf>
    <xf numFmtId="40" fontId="5" fillId="3" borderId="0" xfId="12" applyNumberFormat="1" applyFont="1" applyFill="1" applyAlignment="1">
      <alignment horizontal="center"/>
    </xf>
    <xf numFmtId="40" fontId="2" fillId="3" borderId="0" xfId="12" applyNumberFormat="1" applyFont="1" applyFill="1"/>
    <xf numFmtId="0" fontId="5" fillId="3" borderId="13" xfId="12" applyFont="1" applyFill="1" applyBorder="1" applyAlignment="1">
      <alignment horizontal="center" wrapText="1"/>
    </xf>
    <xf numFmtId="9" fontId="5" fillId="3" borderId="0" xfId="12" applyNumberFormat="1" applyFont="1" applyFill="1" applyBorder="1" applyAlignment="1">
      <alignment horizontal="center"/>
    </xf>
    <xf numFmtId="0" fontId="6" fillId="3" borderId="0" xfId="12" applyFont="1" applyFill="1" applyAlignment="1">
      <alignment horizontal="center"/>
    </xf>
    <xf numFmtId="170" fontId="57" fillId="3" borderId="0" xfId="0" applyNumberFormat="1" applyFont="1" applyFill="1" applyBorder="1" applyAlignment="1" applyProtection="1">
      <alignment horizontal="right" vertical="center"/>
      <protection hidden="1"/>
    </xf>
    <xf numFmtId="0" fontId="21" fillId="3" borderId="11" xfId="0" applyFont="1" applyFill="1" applyBorder="1" applyAlignment="1">
      <alignment horizontal="center"/>
    </xf>
    <xf numFmtId="0" fontId="62" fillId="3" borderId="0" xfId="0" applyFont="1" applyFill="1" applyBorder="1" applyAlignment="1">
      <alignment horizontal="center"/>
    </xf>
    <xf numFmtId="0" fontId="0" fillId="3" borderId="0" xfId="0" applyFill="1" applyBorder="1" applyAlignment="1">
      <alignment horizontal="center"/>
    </xf>
    <xf numFmtId="0" fontId="15" fillId="3" borderId="0" xfId="13" applyFont="1" applyFill="1" applyBorder="1" applyAlignment="1" applyProtection="1">
      <alignment vertical="center"/>
    </xf>
    <xf numFmtId="0" fontId="33" fillId="3" borderId="0" xfId="0" applyFont="1" applyFill="1" applyBorder="1"/>
    <xf numFmtId="0" fontId="23" fillId="3" borderId="0" xfId="0" applyFont="1" applyFill="1" applyBorder="1"/>
    <xf numFmtId="0" fontId="0" fillId="3" borderId="0" xfId="0" applyFill="1" applyBorder="1" applyAlignment="1">
      <alignment horizontal="justify" vertical="center"/>
    </xf>
    <xf numFmtId="0" fontId="39" fillId="3" borderId="11" xfId="13" applyFont="1" applyFill="1" applyBorder="1" applyAlignment="1" applyProtection="1">
      <alignment horizontal="center" vertical="center" wrapText="1"/>
      <protection hidden="1"/>
    </xf>
    <xf numFmtId="0" fontId="39" fillId="3" borderId="0" xfId="13" applyNumberFormat="1" applyFont="1" applyFill="1" applyBorder="1" applyAlignment="1" applyProtection="1">
      <alignment horizontal="center" vertical="center" wrapText="1"/>
      <protection hidden="1"/>
    </xf>
    <xf numFmtId="0" fontId="12" fillId="3" borderId="0" xfId="13" applyFont="1" applyFill="1" applyBorder="1" applyAlignment="1" applyProtection="1">
      <alignment horizontal="center" vertical="center"/>
    </xf>
    <xf numFmtId="0" fontId="40" fillId="0" borderId="0" xfId="13" applyFont="1" applyBorder="1" applyAlignment="1" applyProtection="1">
      <alignment horizontal="left" vertical="center" wrapText="1"/>
      <protection hidden="1"/>
    </xf>
    <xf numFmtId="0" fontId="40" fillId="0" borderId="0" xfId="13" applyFont="1" applyBorder="1" applyAlignment="1" applyProtection="1">
      <alignment horizontal="center" vertical="center" wrapText="1"/>
      <protection hidden="1"/>
    </xf>
    <xf numFmtId="0" fontId="2" fillId="3" borderId="0" xfId="10" applyFont="1" applyFill="1" applyAlignment="1">
      <alignment wrapText="1"/>
    </xf>
    <xf numFmtId="170" fontId="25" fillId="3" borderId="0" xfId="10" applyNumberFormat="1" applyFont="1" applyFill="1"/>
    <xf numFmtId="170" fontId="54" fillId="3" borderId="0" xfId="0" applyNumberFormat="1" applyFont="1" applyFill="1" applyAlignment="1" applyProtection="1">
      <alignment horizontal="right" vertical="center"/>
      <protection hidden="1"/>
    </xf>
    <xf numFmtId="0" fontId="0" fillId="3" borderId="0" xfId="0" applyFill="1" applyBorder="1" applyProtection="1">
      <protection hidden="1"/>
    </xf>
    <xf numFmtId="0" fontId="0" fillId="0" borderId="0" xfId="0" applyFill="1" applyProtection="1">
      <protection hidden="1"/>
    </xf>
    <xf numFmtId="167" fontId="2" fillId="3" borderId="10" xfId="12" applyNumberFormat="1" applyFont="1" applyFill="1" applyBorder="1"/>
    <xf numFmtId="167" fontId="2" fillId="3" borderId="0" xfId="12" applyNumberFormat="1" applyFont="1" applyFill="1"/>
    <xf numFmtId="167" fontId="2" fillId="3" borderId="9" xfId="12" applyNumberFormat="1" applyFont="1" applyFill="1" applyBorder="1"/>
    <xf numFmtId="167" fontId="2" fillId="3" borderId="0" xfId="12" applyNumberFormat="1" applyFont="1" applyFill="1" applyBorder="1"/>
    <xf numFmtId="167" fontId="2" fillId="3" borderId="2" xfId="12" applyNumberFormat="1" applyFont="1" applyFill="1" applyBorder="1"/>
    <xf numFmtId="167" fontId="2" fillId="3" borderId="14" xfId="12" applyNumberFormat="1" applyFont="1" applyFill="1" applyBorder="1"/>
    <xf numFmtId="38" fontId="2" fillId="3" borderId="0" xfId="12" applyNumberFormat="1" applyFont="1" applyFill="1"/>
    <xf numFmtId="38" fontId="2" fillId="3" borderId="2" xfId="12" applyNumberFormat="1" applyFont="1" applyFill="1" applyBorder="1"/>
    <xf numFmtId="38" fontId="2" fillId="3" borderId="0" xfId="12" applyNumberFormat="1" applyFont="1" applyFill="1" applyBorder="1"/>
    <xf numFmtId="0" fontId="66" fillId="3" borderId="0" xfId="10" applyFont="1" applyFill="1"/>
    <xf numFmtId="172" fontId="46" fillId="3" borderId="0" xfId="13" applyNumberFormat="1" applyFont="1" applyFill="1" applyBorder="1" applyAlignment="1" applyProtection="1"/>
    <xf numFmtId="41" fontId="46" fillId="3" borderId="0" xfId="13" applyNumberFormat="1" applyFont="1" applyFill="1" applyBorder="1" applyAlignment="1" applyProtection="1"/>
    <xf numFmtId="172" fontId="45" fillId="3" borderId="0" xfId="13" applyNumberFormat="1" applyFont="1" applyFill="1" applyBorder="1" applyAlignment="1" applyProtection="1"/>
    <xf numFmtId="170" fontId="46" fillId="3" borderId="0" xfId="13" applyNumberFormat="1" applyFont="1" applyFill="1" applyBorder="1" applyAlignment="1" applyProtection="1">
      <protection locked="0"/>
    </xf>
    <xf numFmtId="170" fontId="46" fillId="3" borderId="0" xfId="13" applyNumberFormat="1" applyFont="1" applyFill="1" applyBorder="1" applyAlignment="1" applyProtection="1">
      <alignment horizontal="right" vertical="center"/>
      <protection locked="0"/>
    </xf>
    <xf numFmtId="172" fontId="46" fillId="3" borderId="0" xfId="13" applyNumberFormat="1" applyFont="1" applyFill="1" applyBorder="1" applyAlignment="1" applyProtection="1">
      <alignment horizontal="left" vertical="center" wrapText="1"/>
    </xf>
    <xf numFmtId="41" fontId="46" fillId="3" borderId="0" xfId="13" applyNumberFormat="1" applyFont="1" applyFill="1" applyBorder="1" applyAlignment="1" applyProtection="1">
      <alignment vertical="center" wrapText="1"/>
    </xf>
    <xf numFmtId="170" fontId="46" fillId="3" borderId="0" xfId="13" applyNumberFormat="1" applyFont="1" applyFill="1" applyBorder="1" applyAlignment="1" applyProtection="1">
      <alignment horizontal="right"/>
      <protection locked="0"/>
    </xf>
    <xf numFmtId="170" fontId="46" fillId="3" borderId="0" xfId="13" applyNumberFormat="1" applyFont="1" applyFill="1" applyBorder="1" applyAlignment="1" applyProtection="1">
      <alignment horizontal="right" vertical="center"/>
    </xf>
    <xf numFmtId="41" fontId="46" fillId="3" borderId="6" xfId="13" applyNumberFormat="1" applyFont="1" applyFill="1" applyBorder="1" applyAlignment="1" applyProtection="1">
      <alignment vertical="center" wrapText="1"/>
    </xf>
    <xf numFmtId="41" fontId="46" fillId="3" borderId="9" xfId="13" applyNumberFormat="1" applyFont="1" applyFill="1" applyBorder="1" applyAlignment="1" applyProtection="1">
      <alignment vertical="center" wrapText="1"/>
    </xf>
    <xf numFmtId="172" fontId="45" fillId="3" borderId="0" xfId="13" applyNumberFormat="1" applyFont="1" applyFill="1" applyBorder="1" applyAlignment="1" applyProtection="1">
      <alignment horizontal="left" vertical="center" wrapText="1"/>
    </xf>
    <xf numFmtId="166" fontId="46" fillId="3" borderId="0" xfId="13" applyNumberFormat="1" applyFont="1" applyFill="1" applyBorder="1" applyAlignment="1" applyProtection="1">
      <alignment horizontal="center" vertical="center" wrapText="1"/>
    </xf>
    <xf numFmtId="166" fontId="46" fillId="3" borderId="0" xfId="13" applyNumberFormat="1" applyFont="1" applyFill="1" applyBorder="1" applyAlignment="1" applyProtection="1">
      <alignment horizontal="right" vertical="center" wrapText="1"/>
      <protection locked="0"/>
    </xf>
    <xf numFmtId="166" fontId="46" fillId="3" borderId="0" xfId="13" applyNumberFormat="1" applyFont="1" applyFill="1" applyBorder="1" applyAlignment="1" applyProtection="1">
      <alignment vertical="center" wrapText="1"/>
      <protection locked="0"/>
    </xf>
    <xf numFmtId="170" fontId="46" fillId="3" borderId="0" xfId="13" applyNumberFormat="1" applyFont="1" applyFill="1" applyBorder="1" applyAlignment="1" applyProtection="1">
      <alignment horizontal="right" vertical="center" wrapText="1"/>
      <protection locked="0"/>
    </xf>
    <xf numFmtId="166" fontId="46" fillId="3" borderId="0" xfId="13" applyNumberFormat="1" applyFont="1" applyFill="1" applyBorder="1" applyAlignment="1" applyProtection="1">
      <alignment horizontal="left" vertical="center" wrapText="1"/>
    </xf>
    <xf numFmtId="170" fontId="46" fillId="3" borderId="11" xfId="13" applyNumberFormat="1" applyFont="1" applyFill="1" applyBorder="1" applyAlignment="1" applyProtection="1">
      <alignment horizontal="right" vertical="center" wrapText="1"/>
      <protection locked="0"/>
    </xf>
    <xf numFmtId="166" fontId="46" fillId="3" borderId="11" xfId="13" applyNumberFormat="1" applyFont="1" applyFill="1" applyBorder="1" applyAlignment="1" applyProtection="1">
      <alignment horizontal="right" vertical="center" wrapText="1"/>
      <protection locked="0"/>
    </xf>
    <xf numFmtId="166" fontId="45" fillId="3" borderId="0" xfId="13" applyNumberFormat="1" applyFont="1" applyFill="1" applyBorder="1" applyAlignment="1" applyProtection="1">
      <alignment horizontal="center" vertical="center"/>
    </xf>
    <xf numFmtId="166" fontId="46" fillId="3" borderId="0" xfId="13" applyNumberFormat="1" applyFont="1" applyFill="1" applyAlignment="1" applyProtection="1">
      <alignment vertical="center" wrapText="1"/>
    </xf>
    <xf numFmtId="172" fontId="46" fillId="3" borderId="0" xfId="13" applyNumberFormat="1" applyFont="1" applyFill="1" applyBorder="1" applyAlignment="1" applyProtection="1">
      <alignment horizontal="left" vertical="center"/>
    </xf>
    <xf numFmtId="170" fontId="46" fillId="3" borderId="6" xfId="13" applyNumberFormat="1" applyFont="1" applyFill="1" applyBorder="1" applyAlignment="1" applyProtection="1">
      <alignment horizontal="right" vertical="center" wrapText="1"/>
    </xf>
    <xf numFmtId="170" fontId="46" fillId="3" borderId="7" xfId="13" applyNumberFormat="1" applyFont="1" applyFill="1" applyBorder="1" applyAlignment="1" applyProtection="1">
      <alignment horizontal="right" vertical="center"/>
    </xf>
    <xf numFmtId="170" fontId="46" fillId="3" borderId="11" xfId="13" applyNumberFormat="1" applyFont="1" applyFill="1" applyBorder="1" applyAlignment="1" applyProtection="1">
      <alignment horizontal="right" vertical="center"/>
    </xf>
    <xf numFmtId="38" fontId="45" fillId="3" borderId="0" xfId="13" applyNumberFormat="1" applyFont="1" applyFill="1" applyBorder="1" applyAlignment="1" applyProtection="1">
      <alignment horizontal="left" vertical="center" wrapText="1"/>
    </xf>
    <xf numFmtId="38" fontId="45" fillId="3" borderId="0" xfId="13" applyNumberFormat="1" applyFont="1" applyFill="1" applyBorder="1" applyAlignment="1" applyProtection="1">
      <alignment horizontal="center" vertical="center"/>
    </xf>
    <xf numFmtId="0" fontId="46" fillId="3" borderId="0" xfId="13" applyFont="1" applyFill="1" applyBorder="1" applyAlignment="1" applyProtection="1">
      <alignment horizontal="center" vertical="center"/>
    </xf>
    <xf numFmtId="0" fontId="45" fillId="3" borderId="0" xfId="13" applyFont="1" applyFill="1" applyBorder="1" applyAlignment="1" applyProtection="1">
      <alignment horizontal="left" vertical="center"/>
    </xf>
    <xf numFmtId="0" fontId="46" fillId="3" borderId="0" xfId="13" applyFont="1" applyFill="1" applyBorder="1" applyAlignment="1" applyProtection="1">
      <alignment horizontal="left" vertical="center"/>
    </xf>
    <xf numFmtId="172" fontId="45" fillId="3" borderId="0" xfId="13" applyNumberFormat="1" applyFont="1" applyFill="1" applyBorder="1" applyAlignment="1" applyProtection="1">
      <alignment horizontal="left" vertical="center"/>
    </xf>
    <xf numFmtId="0" fontId="67" fillId="3" borderId="0" xfId="13" applyFont="1" applyFill="1" applyBorder="1" applyAlignment="1" applyProtection="1">
      <alignment horizontal="center" vertical="center"/>
    </xf>
    <xf numFmtId="170" fontId="46" fillId="3" borderId="0" xfId="13" applyNumberFormat="1" applyFont="1" applyFill="1" applyBorder="1" applyAlignment="1" applyProtection="1">
      <alignment horizontal="left" vertical="center"/>
    </xf>
    <xf numFmtId="170" fontId="46" fillId="3" borderId="0" xfId="13" applyNumberFormat="1" applyFont="1" applyFill="1" applyBorder="1" applyAlignment="1" applyProtection="1">
      <alignment horizontal="center" vertical="center"/>
    </xf>
    <xf numFmtId="170" fontId="46" fillId="3" borderId="9" xfId="13" applyNumberFormat="1" applyFont="1" applyFill="1" applyBorder="1" applyAlignment="1" applyProtection="1">
      <alignment horizontal="right" vertical="center"/>
    </xf>
    <xf numFmtId="0" fontId="45" fillId="3" borderId="0" xfId="13" applyFont="1" applyFill="1" applyBorder="1" applyAlignment="1" applyProtection="1">
      <alignment horizontal="center" vertical="center"/>
    </xf>
    <xf numFmtId="0" fontId="63" fillId="3" borderId="0" xfId="0" applyFont="1" applyFill="1"/>
    <xf numFmtId="4" fontId="63" fillId="3" borderId="0" xfId="0" applyNumberFormat="1" applyFont="1" applyFill="1"/>
    <xf numFmtId="4" fontId="63" fillId="3" borderId="0" xfId="0" applyNumberFormat="1" applyFont="1" applyFill="1" applyBorder="1"/>
    <xf numFmtId="4" fontId="63" fillId="3" borderId="0" xfId="0" applyNumberFormat="1" applyFont="1" applyFill="1" applyAlignment="1">
      <alignment horizontal="right"/>
    </xf>
    <xf numFmtId="0" fontId="63" fillId="3" borderId="0" xfId="0" applyFont="1" applyFill="1" applyAlignment="1">
      <alignment wrapText="1"/>
    </xf>
    <xf numFmtId="4" fontId="63" fillId="3" borderId="0" xfId="0" applyNumberFormat="1" applyFont="1" applyFill="1" applyAlignment="1">
      <alignment wrapText="1"/>
    </xf>
    <xf numFmtId="4" fontId="63" fillId="3" borderId="0" xfId="0" applyNumberFormat="1" applyFont="1" applyFill="1" applyBorder="1" applyAlignment="1">
      <alignment wrapText="1"/>
    </xf>
    <xf numFmtId="4" fontId="63" fillId="3" borderId="6" xfId="0" applyNumberFormat="1" applyFont="1" applyFill="1" applyBorder="1"/>
    <xf numFmtId="3" fontId="63" fillId="3" borderId="6" xfId="0" applyNumberFormat="1" applyFont="1" applyFill="1" applyBorder="1"/>
    <xf numFmtId="3" fontId="63" fillId="3" borderId="0" xfId="0" applyNumberFormat="1" applyFont="1" applyFill="1" applyBorder="1"/>
    <xf numFmtId="3" fontId="63" fillId="3" borderId="0" xfId="0" applyNumberFormat="1" applyFont="1" applyFill="1"/>
    <xf numFmtId="167" fontId="63" fillId="3" borderId="0" xfId="0" applyNumberFormat="1" applyFont="1" applyFill="1"/>
    <xf numFmtId="167" fontId="63" fillId="3" borderId="9" xfId="0" applyNumberFormat="1" applyFont="1" applyFill="1" applyBorder="1"/>
    <xf numFmtId="167" fontId="63" fillId="3" borderId="0" xfId="0" applyNumberFormat="1" applyFont="1" applyFill="1" applyBorder="1"/>
    <xf numFmtId="0" fontId="68" fillId="3" borderId="0" xfId="0" applyFont="1" applyFill="1"/>
    <xf numFmtId="49" fontId="14" fillId="3" borderId="0" xfId="12" applyNumberFormat="1" applyFont="1" applyFill="1" applyAlignment="1">
      <alignment wrapText="1"/>
    </xf>
    <xf numFmtId="0" fontId="9" fillId="3" borderId="0" xfId="12" applyFont="1" applyFill="1" applyAlignment="1">
      <alignment wrapText="1"/>
    </xf>
    <xf numFmtId="40" fontId="9" fillId="3" borderId="0" xfId="12" applyNumberFormat="1" applyFont="1" applyFill="1"/>
    <xf numFmtId="167" fontId="9" fillId="3" borderId="0" xfId="12" applyNumberFormat="1" applyFont="1" applyFill="1"/>
    <xf numFmtId="0" fontId="34" fillId="3" borderId="0" xfId="0" applyFont="1" applyFill="1" applyAlignment="1" applyProtection="1">
      <alignment vertical="center"/>
      <protection hidden="1"/>
    </xf>
    <xf numFmtId="0" fontId="44" fillId="3" borderId="0" xfId="13" applyFont="1" applyFill="1" applyBorder="1" applyAlignment="1" applyProtection="1">
      <alignment horizontal="left" vertical="center"/>
    </xf>
    <xf numFmtId="0" fontId="49" fillId="3" borderId="0" xfId="13" applyFont="1" applyFill="1" applyBorder="1" applyAlignment="1" applyProtection="1">
      <alignment horizontal="center" vertical="center" wrapText="1"/>
    </xf>
    <xf numFmtId="166" fontId="42" fillId="3" borderId="0" xfId="13" applyNumberFormat="1" applyFont="1" applyFill="1" applyAlignment="1" applyProtection="1">
      <alignment horizontal="left" vertical="center"/>
    </xf>
    <xf numFmtId="0" fontId="52" fillId="3" borderId="0" xfId="0" applyFont="1" applyFill="1"/>
    <xf numFmtId="0" fontId="42" fillId="0" borderId="0" xfId="13" applyFont="1" applyAlignment="1" applyProtection="1">
      <alignment horizontal="left" vertical="center" wrapText="1"/>
      <protection hidden="1"/>
    </xf>
    <xf numFmtId="0" fontId="40" fillId="0" borderId="11" xfId="13" applyFont="1" applyBorder="1" applyAlignment="1" applyProtection="1">
      <alignment horizontal="center" vertical="center" wrapText="1"/>
      <protection hidden="1"/>
    </xf>
    <xf numFmtId="0" fontId="40" fillId="0" borderId="0" xfId="13" applyFont="1" applyFill="1" applyBorder="1" applyAlignment="1" applyProtection="1">
      <alignment horizontal="center" vertical="center" wrapText="1"/>
      <protection hidden="1"/>
    </xf>
    <xf numFmtId="0" fontId="42" fillId="0" borderId="0" xfId="13" applyFont="1" applyAlignment="1">
      <alignment horizontal="center" vertical="center" wrapText="1"/>
    </xf>
    <xf numFmtId="0" fontId="44" fillId="0" borderId="0" xfId="13" applyFont="1" applyFill="1" applyBorder="1" applyAlignment="1">
      <alignment horizontal="left" vertical="center" wrapText="1"/>
    </xf>
    <xf numFmtId="4" fontId="44" fillId="0" borderId="0" xfId="13" applyNumberFormat="1" applyFont="1" applyFill="1" applyBorder="1" applyAlignment="1">
      <alignment horizontal="right" vertical="center" wrapText="1"/>
    </xf>
    <xf numFmtId="166" fontId="44" fillId="0" borderId="0" xfId="13" applyNumberFormat="1" applyFont="1" applyFill="1" applyBorder="1" applyAlignment="1">
      <alignment horizontal="right" vertical="center" wrapText="1"/>
    </xf>
    <xf numFmtId="0" fontId="44" fillId="0" borderId="0" xfId="13" applyFont="1" applyFill="1" applyBorder="1" applyAlignment="1">
      <alignment horizontal="left" vertical="center"/>
    </xf>
    <xf numFmtId="4" fontId="44" fillId="0" borderId="0" xfId="13" applyNumberFormat="1" applyFont="1" applyFill="1" applyBorder="1" applyAlignment="1">
      <alignment horizontal="right" vertical="center"/>
    </xf>
    <xf numFmtId="166" fontId="44" fillId="0" borderId="0" xfId="13" applyNumberFormat="1" applyFont="1" applyFill="1" applyBorder="1" applyAlignment="1">
      <alignment horizontal="right" vertical="center"/>
    </xf>
    <xf numFmtId="0" fontId="39" fillId="0" borderId="0" xfId="13" applyFont="1" applyFill="1" applyBorder="1" applyAlignment="1">
      <alignment horizontal="left" vertical="center" wrapText="1"/>
    </xf>
    <xf numFmtId="4" fontId="39" fillId="0" borderId="9" xfId="13" applyNumberFormat="1" applyFont="1" applyFill="1" applyBorder="1" applyAlignment="1">
      <alignment horizontal="right" vertical="center" wrapText="1"/>
    </xf>
    <xf numFmtId="4" fontId="39" fillId="0" borderId="0" xfId="13" applyNumberFormat="1" applyFont="1" applyFill="1" applyBorder="1" applyAlignment="1">
      <alignment horizontal="right" vertical="center" wrapText="1"/>
    </xf>
    <xf numFmtId="166" fontId="39" fillId="0" borderId="9" xfId="13" applyNumberFormat="1" applyFont="1" applyFill="1" applyBorder="1" applyAlignment="1">
      <alignment horizontal="right" vertical="center" wrapText="1"/>
    </xf>
    <xf numFmtId="0" fontId="44" fillId="0" borderId="0" xfId="13" applyFont="1" applyFill="1" applyBorder="1" applyAlignment="1">
      <alignment horizontal="center" vertical="center" wrapText="1"/>
    </xf>
    <xf numFmtId="0" fontId="44" fillId="0" borderId="0" xfId="13" applyFont="1" applyAlignment="1">
      <alignment horizontal="center" vertical="center" wrapText="1"/>
    </xf>
    <xf numFmtId="0" fontId="44" fillId="0" borderId="0" xfId="13" applyFont="1" applyAlignment="1" applyProtection="1">
      <alignment horizontal="left" vertical="center" wrapText="1"/>
      <protection hidden="1"/>
    </xf>
    <xf numFmtId="3" fontId="44" fillId="0" borderId="0" xfId="13" applyNumberFormat="1" applyFont="1" applyFill="1" applyAlignment="1" applyProtection="1">
      <alignment horizontal="right" vertical="center" wrapText="1"/>
      <protection hidden="1"/>
    </xf>
    <xf numFmtId="0" fontId="44" fillId="0" borderId="0" xfId="13" applyFont="1" applyFill="1" applyAlignment="1" applyProtection="1">
      <alignment horizontal="left" vertical="center" wrapText="1"/>
      <protection hidden="1"/>
    </xf>
    <xf numFmtId="173" fontId="44" fillId="0" borderId="0" xfId="1" applyNumberFormat="1" applyFont="1" applyAlignment="1" applyProtection="1">
      <alignment horizontal="right" vertical="center" wrapText="1"/>
      <protection hidden="1"/>
    </xf>
    <xf numFmtId="0" fontId="44" fillId="0" borderId="0" xfId="13" applyFont="1" applyAlignment="1" applyProtection="1">
      <alignment horizontal="right" vertical="center" wrapText="1"/>
      <protection hidden="1"/>
    </xf>
    <xf numFmtId="165" fontId="44" fillId="0" borderId="0" xfId="13" applyNumberFormat="1" applyFont="1" applyAlignment="1" applyProtection="1">
      <alignment horizontal="right" vertical="center" wrapText="1"/>
      <protection hidden="1"/>
    </xf>
    <xf numFmtId="41" fontId="44" fillId="0" borderId="15" xfId="13" applyNumberFormat="1" applyFont="1" applyFill="1" applyBorder="1" applyAlignment="1">
      <alignment horizontal="right" vertical="center" wrapText="1"/>
    </xf>
    <xf numFmtId="41" fontId="44" fillId="0" borderId="0" xfId="13" applyNumberFormat="1" applyFont="1" applyFill="1" applyBorder="1" applyAlignment="1">
      <alignment horizontal="left" vertical="center" wrapText="1"/>
    </xf>
    <xf numFmtId="169" fontId="44" fillId="0" borderId="15" xfId="13" applyNumberFormat="1" applyFont="1" applyFill="1" applyBorder="1" applyAlignment="1">
      <alignment horizontal="right" vertical="center" wrapText="1"/>
    </xf>
    <xf numFmtId="169" fontId="44" fillId="0" borderId="0" xfId="13" applyNumberFormat="1" applyFont="1" applyFill="1" applyBorder="1" applyAlignment="1">
      <alignment horizontal="right" vertical="center" wrapText="1"/>
    </xf>
    <xf numFmtId="169" fontId="44" fillId="0" borderId="15" xfId="13" applyNumberFormat="1" applyFont="1" applyBorder="1" applyAlignment="1">
      <alignment horizontal="right" vertical="center" wrapText="1"/>
    </xf>
    <xf numFmtId="0" fontId="44" fillId="3" borderId="0" xfId="13" applyFont="1" applyFill="1" applyBorder="1" applyAlignment="1" applyProtection="1">
      <alignment horizontal="left" vertical="center" wrapText="1"/>
    </xf>
    <xf numFmtId="0" fontId="42" fillId="3" borderId="0" xfId="13" applyNumberFormat="1" applyFont="1" applyFill="1" applyAlignment="1" applyProtection="1">
      <alignment horizontal="center" vertical="center"/>
    </xf>
    <xf numFmtId="166" fontId="40" fillId="3" borderId="0" xfId="13" applyNumberFormat="1" applyFont="1" applyFill="1" applyBorder="1" applyAlignment="1" applyProtection="1">
      <alignment horizontal="center" wrapText="1"/>
    </xf>
    <xf numFmtId="166" fontId="40" fillId="3" borderId="0" xfId="13" applyNumberFormat="1" applyFont="1" applyFill="1" applyBorder="1" applyAlignment="1" applyProtection="1">
      <alignment horizontal="center"/>
    </xf>
    <xf numFmtId="0" fontId="42" fillId="3" borderId="0" xfId="13" applyFont="1" applyFill="1" applyBorder="1" applyAlignment="1" applyProtection="1">
      <alignment vertical="center"/>
    </xf>
    <xf numFmtId="170" fontId="44" fillId="3" borderId="6" xfId="13" applyNumberFormat="1" applyFont="1" applyFill="1" applyBorder="1" applyAlignment="1" applyProtection="1">
      <alignment horizontal="right" vertical="center"/>
    </xf>
    <xf numFmtId="0" fontId="39" fillId="3" borderId="0" xfId="13" applyFont="1" applyFill="1" applyBorder="1" applyAlignment="1" applyProtection="1">
      <alignment horizontal="left" vertical="center"/>
    </xf>
    <xf numFmtId="170" fontId="44" fillId="3" borderId="0" xfId="13" applyNumberFormat="1" applyFont="1" applyFill="1" applyBorder="1" applyAlignment="1" applyProtection="1">
      <alignment vertical="center"/>
    </xf>
    <xf numFmtId="0" fontId="44" fillId="3" borderId="0" xfId="13" applyFont="1" applyFill="1" applyBorder="1" applyAlignment="1" applyProtection="1">
      <alignment vertical="center"/>
    </xf>
    <xf numFmtId="0" fontId="39" fillId="3" borderId="0" xfId="13" applyFont="1" applyFill="1" applyBorder="1" applyAlignment="1" applyProtection="1">
      <alignment vertical="center" wrapText="1"/>
    </xf>
    <xf numFmtId="0" fontId="39" fillId="3" borderId="0" xfId="13" applyFont="1" applyFill="1" applyBorder="1" applyAlignment="1" applyProtection="1">
      <alignment horizontal="center" vertical="center" wrapText="1"/>
    </xf>
    <xf numFmtId="0" fontId="40" fillId="3" borderId="0" xfId="13" applyFont="1" applyFill="1" applyBorder="1" applyAlignment="1" applyProtection="1">
      <alignment horizontal="center" wrapText="1"/>
    </xf>
    <xf numFmtId="0" fontId="43" fillId="3" borderId="0" xfId="13" applyFont="1" applyFill="1" applyBorder="1" applyAlignment="1" applyProtection="1">
      <alignment horizontal="left" wrapText="1"/>
    </xf>
    <xf numFmtId="0" fontId="70" fillId="3" borderId="0" xfId="13" applyFont="1" applyFill="1" applyBorder="1" applyAlignment="1" applyProtection="1">
      <alignment horizontal="center" wrapText="1"/>
    </xf>
    <xf numFmtId="0" fontId="40" fillId="3" borderId="0" xfId="13" applyFont="1" applyFill="1" applyBorder="1" applyAlignment="1" applyProtection="1">
      <alignment horizontal="right" wrapText="1"/>
    </xf>
    <xf numFmtId="0" fontId="40" fillId="3" borderId="0" xfId="13" applyFont="1" applyFill="1" applyBorder="1" applyAlignment="1" applyProtection="1">
      <alignment horizontal="right" vertical="center" wrapText="1"/>
    </xf>
    <xf numFmtId="170" fontId="44" fillId="3" borderId="6" xfId="13" applyNumberFormat="1" applyFont="1" applyFill="1" applyBorder="1" applyAlignment="1" applyProtection="1">
      <alignment horizontal="right" vertical="center"/>
      <protection locked="0"/>
    </xf>
    <xf numFmtId="166" fontId="44" fillId="3" borderId="9" xfId="13" applyNumberFormat="1" applyFont="1" applyFill="1" applyBorder="1" applyAlignment="1" applyProtection="1">
      <alignment vertical="center"/>
    </xf>
    <xf numFmtId="166" fontId="44" fillId="3" borderId="0" xfId="13" applyNumberFormat="1" applyFont="1" applyFill="1" applyBorder="1" applyAlignment="1" applyProtection="1">
      <alignment vertical="center"/>
    </xf>
    <xf numFmtId="166" fontId="39" fillId="3" borderId="0" xfId="13" applyNumberFormat="1" applyFont="1" applyFill="1" applyBorder="1" applyAlignment="1" applyProtection="1">
      <alignment vertical="center"/>
    </xf>
    <xf numFmtId="170" fontId="44" fillId="3" borderId="9" xfId="13" applyNumberFormat="1" applyFont="1" applyFill="1" applyBorder="1" applyAlignment="1" applyProtection="1">
      <alignment vertical="center"/>
    </xf>
    <xf numFmtId="170" fontId="2" fillId="3" borderId="0" xfId="10" applyNumberFormat="1" applyFont="1" applyFill="1" applyBorder="1"/>
    <xf numFmtId="0" fontId="73" fillId="3" borderId="0" xfId="13" applyFont="1" applyFill="1" applyBorder="1" applyAlignment="1" applyProtection="1">
      <alignment horizontal="left"/>
    </xf>
    <xf numFmtId="166" fontId="64" fillId="0" borderId="0" xfId="11" applyNumberFormat="1" applyFont="1" applyFill="1" applyAlignment="1" applyProtection="1">
      <alignment horizontal="left" vertical="center" wrapText="1"/>
      <protection hidden="1"/>
    </xf>
    <xf numFmtId="0" fontId="74" fillId="0" borderId="0" xfId="9" applyFont="1" applyFill="1" applyAlignment="1" applyProtection="1">
      <alignment horizontal="left" vertical="center" wrapText="1"/>
      <protection hidden="1"/>
    </xf>
    <xf numFmtId="166" fontId="28" fillId="0" borderId="0" xfId="11" applyNumberFormat="1" applyFont="1" applyFill="1" applyAlignment="1" applyProtection="1">
      <alignment horizontal="left" vertical="center" wrapText="1"/>
      <protection hidden="1"/>
    </xf>
    <xf numFmtId="166" fontId="1" fillId="3" borderId="0" xfId="11" applyNumberFormat="1" applyFont="1" applyFill="1" applyProtection="1">
      <protection hidden="1"/>
    </xf>
    <xf numFmtId="166" fontId="2" fillId="0" borderId="0" xfId="9" applyNumberFormat="1" applyFont="1" applyFill="1" applyAlignment="1" applyProtection="1">
      <alignment horizontal="center" vertical="center" wrapText="1"/>
      <protection hidden="1"/>
    </xf>
    <xf numFmtId="0" fontId="2" fillId="0" borderId="0" xfId="9" applyFont="1" applyAlignment="1" applyProtection="1">
      <alignment vertical="center" wrapText="1"/>
      <protection hidden="1"/>
    </xf>
    <xf numFmtId="166" fontId="13" fillId="0" borderId="0" xfId="9" applyNumberFormat="1" applyFont="1" applyFill="1" applyBorder="1" applyAlignment="1" applyProtection="1">
      <alignment horizontal="center" vertical="center"/>
      <protection hidden="1"/>
    </xf>
    <xf numFmtId="166" fontId="2" fillId="3" borderId="0" xfId="9" applyNumberFormat="1" applyFont="1" applyFill="1" applyBorder="1" applyAlignment="1" applyProtection="1">
      <alignment horizontal="center" vertical="center" wrapText="1"/>
      <protection hidden="1"/>
    </xf>
    <xf numFmtId="0" fontId="2" fillId="3" borderId="0" xfId="9" applyFont="1" applyFill="1" applyBorder="1" applyAlignment="1" applyProtection="1">
      <alignment vertical="center" wrapText="1"/>
      <protection hidden="1"/>
    </xf>
    <xf numFmtId="170" fontId="13" fillId="3" borderId="0" xfId="9" applyNumberFormat="1" applyFont="1" applyFill="1" applyBorder="1" applyAlignment="1" applyProtection="1">
      <alignment horizontal="center" vertical="center"/>
      <protection hidden="1"/>
    </xf>
    <xf numFmtId="166" fontId="13" fillId="3" borderId="0" xfId="9" applyNumberFormat="1" applyFont="1" applyFill="1" applyBorder="1" applyAlignment="1" applyProtection="1">
      <alignment horizontal="center" vertical="center"/>
      <protection hidden="1"/>
    </xf>
    <xf numFmtId="0" fontId="75" fillId="3" borderId="0" xfId="9" applyFont="1" applyFill="1" applyBorder="1" applyAlignment="1" applyProtection="1">
      <alignment horizontal="right" vertical="center" wrapText="1"/>
      <protection hidden="1"/>
    </xf>
    <xf numFmtId="166" fontId="76" fillId="0" borderId="1" xfId="9" applyNumberFormat="1" applyFont="1" applyBorder="1" applyAlignment="1" applyProtection="1">
      <alignment horizontal="center" vertical="center"/>
      <protection hidden="1"/>
    </xf>
    <xf numFmtId="166" fontId="76" fillId="0" borderId="0" xfId="9" applyNumberFormat="1" applyFont="1" applyFill="1" applyBorder="1" applyAlignment="1" applyProtection="1">
      <alignment horizontal="center" vertical="center"/>
      <protection hidden="1"/>
    </xf>
    <xf numFmtId="170" fontId="76" fillId="0" borderId="1" xfId="9" applyNumberFormat="1" applyFont="1" applyBorder="1" applyAlignment="1" applyProtection="1">
      <alignment horizontal="center" vertical="center" wrapText="1"/>
      <protection hidden="1"/>
    </xf>
    <xf numFmtId="166" fontId="76" fillId="0" borderId="16" xfId="9" applyNumberFormat="1" applyFont="1" applyFill="1" applyBorder="1" applyAlignment="1" applyProtection="1">
      <alignment horizontal="center" vertical="center"/>
      <protection hidden="1"/>
    </xf>
    <xf numFmtId="166" fontId="2" fillId="0" borderId="0" xfId="9" applyNumberFormat="1" applyFont="1" applyFill="1" applyAlignment="1" applyProtection="1">
      <alignment horizontal="center" vertical="center"/>
      <protection hidden="1"/>
    </xf>
    <xf numFmtId="0" fontId="16" fillId="0" borderId="0" xfId="9" applyFont="1" applyAlignment="1" applyProtection="1">
      <alignment vertical="center"/>
      <protection hidden="1"/>
    </xf>
    <xf numFmtId="0" fontId="2" fillId="0" borderId="0" xfId="9" applyFont="1" applyAlignment="1" applyProtection="1">
      <alignment vertical="center"/>
      <protection hidden="1"/>
    </xf>
    <xf numFmtId="170" fontId="2" fillId="0" borderId="0" xfId="9" applyNumberFormat="1" applyFont="1" applyAlignment="1" applyProtection="1">
      <alignment vertical="center"/>
      <protection hidden="1"/>
    </xf>
    <xf numFmtId="0" fontId="77" fillId="0" borderId="0" xfId="9" applyFont="1" applyAlignment="1" applyProtection="1">
      <alignment vertical="center"/>
      <protection hidden="1"/>
    </xf>
    <xf numFmtId="0" fontId="2" fillId="0" borderId="0" xfId="9" applyFont="1" applyFill="1" applyBorder="1" applyAlignment="1" applyProtection="1">
      <alignment vertical="center"/>
      <protection hidden="1"/>
    </xf>
    <xf numFmtId="170" fontId="2" fillId="0" borderId="0" xfId="9" applyNumberFormat="1" applyFont="1" applyFill="1" applyBorder="1" applyAlignment="1" applyProtection="1">
      <alignment vertical="center"/>
      <protection hidden="1"/>
    </xf>
    <xf numFmtId="167" fontId="2" fillId="0" borderId="0" xfId="9" applyNumberFormat="1" applyFont="1" applyFill="1" applyBorder="1" applyAlignment="1" applyProtection="1">
      <alignment vertical="center"/>
      <protection hidden="1"/>
    </xf>
    <xf numFmtId="0" fontId="78" fillId="0" borderId="0" xfId="9" applyFont="1" applyAlignment="1" applyProtection="1">
      <alignment vertical="center"/>
      <protection hidden="1"/>
    </xf>
    <xf numFmtId="0" fontId="2" fillId="0" borderId="0" xfId="9" applyFont="1" applyAlignment="1" applyProtection="1">
      <alignment horizontal="left" vertical="center"/>
      <protection hidden="1"/>
    </xf>
    <xf numFmtId="0" fontId="66" fillId="0" borderId="0" xfId="9" applyFont="1" applyAlignment="1" applyProtection="1">
      <alignment vertical="center"/>
      <protection hidden="1"/>
    </xf>
    <xf numFmtId="3" fontId="2" fillId="0" borderId="0" xfId="9" applyNumberFormat="1" applyFont="1" applyAlignment="1" applyProtection="1">
      <alignment vertical="center"/>
      <protection hidden="1"/>
    </xf>
    <xf numFmtId="0" fontId="80" fillId="0" borderId="0" xfId="9" applyFont="1" applyAlignment="1" applyProtection="1">
      <alignment vertical="center"/>
      <protection hidden="1"/>
    </xf>
    <xf numFmtId="0" fontId="79" fillId="0" borderId="0" xfId="9" applyFont="1" applyAlignment="1" applyProtection="1">
      <alignment vertical="center"/>
      <protection hidden="1"/>
    </xf>
    <xf numFmtId="0" fontId="74" fillId="0" borderId="0" xfId="9" applyFont="1" applyFill="1" applyAlignment="1" applyProtection="1">
      <alignment vertical="center" wrapText="1"/>
      <protection hidden="1"/>
    </xf>
    <xf numFmtId="0" fontId="2" fillId="0" borderId="0" xfId="9" applyFont="1" applyFill="1" applyAlignment="1" applyProtection="1">
      <alignment vertical="center" wrapText="1"/>
      <protection hidden="1"/>
    </xf>
    <xf numFmtId="166" fontId="1" fillId="3" borderId="0" xfId="11" applyNumberFormat="1" applyFont="1" applyFill="1" applyBorder="1" applyProtection="1">
      <protection hidden="1"/>
    </xf>
    <xf numFmtId="169" fontId="1" fillId="3" borderId="0" xfId="11" applyNumberFormat="1" applyFont="1" applyFill="1" applyProtection="1">
      <protection hidden="1"/>
    </xf>
    <xf numFmtId="169" fontId="81" fillId="0" borderId="0" xfId="9" applyNumberFormat="1" applyFont="1" applyFill="1" applyAlignment="1" applyProtection="1">
      <alignment horizontal="center" vertical="center"/>
      <protection hidden="1"/>
    </xf>
    <xf numFmtId="166" fontId="81" fillId="0" borderId="0" xfId="9" applyNumberFormat="1" applyFont="1" applyFill="1" applyAlignment="1" applyProtection="1">
      <alignment horizontal="center" vertical="center"/>
      <protection hidden="1"/>
    </xf>
    <xf numFmtId="0" fontId="81" fillId="0" borderId="0" xfId="9" applyFont="1" applyFill="1" applyAlignment="1" applyProtection="1">
      <alignment horizontal="center" vertical="center"/>
      <protection hidden="1"/>
    </xf>
    <xf numFmtId="166" fontId="2" fillId="0" borderId="0" xfId="9" applyNumberFormat="1" applyFont="1" applyAlignment="1" applyProtection="1">
      <alignment vertical="center"/>
      <protection hidden="1"/>
    </xf>
    <xf numFmtId="166" fontId="2" fillId="0" borderId="0" xfId="9" applyNumberFormat="1" applyFont="1" applyFill="1" applyBorder="1" applyAlignment="1" applyProtection="1">
      <alignment vertical="center"/>
      <protection hidden="1"/>
    </xf>
    <xf numFmtId="0" fontId="2" fillId="0" borderId="0" xfId="9" applyFont="1" applyProtection="1">
      <protection hidden="1"/>
    </xf>
    <xf numFmtId="166" fontId="2" fillId="0" borderId="0" xfId="9" applyNumberFormat="1" applyFont="1" applyProtection="1">
      <protection hidden="1"/>
    </xf>
    <xf numFmtId="166" fontId="2" fillId="0" borderId="0" xfId="9" applyNumberFormat="1" applyFont="1" applyFill="1" applyBorder="1" applyProtection="1">
      <protection hidden="1"/>
    </xf>
    <xf numFmtId="170" fontId="2" fillId="0" borderId="0" xfId="9" applyNumberFormat="1" applyFont="1" applyProtection="1">
      <protection hidden="1"/>
    </xf>
    <xf numFmtId="166" fontId="81" fillId="0" borderId="0" xfId="9" applyNumberFormat="1" applyFont="1" applyFill="1" applyAlignment="1" applyProtection="1">
      <alignment horizontal="center" vertical="center" wrapText="1"/>
      <protection hidden="1"/>
    </xf>
    <xf numFmtId="0" fontId="83" fillId="0" borderId="0" xfId="9" applyFont="1" applyFill="1" applyAlignment="1" applyProtection="1">
      <alignment horizontal="centerContinuous" vertical="center" wrapText="1"/>
      <protection hidden="1"/>
    </xf>
    <xf numFmtId="166" fontId="84" fillId="0" borderId="0" xfId="9" applyNumberFormat="1" applyFont="1" applyFill="1" applyAlignment="1" applyProtection="1">
      <alignment horizontal="centerContinuous" vertical="center" wrapText="1"/>
      <protection hidden="1"/>
    </xf>
    <xf numFmtId="166" fontId="84" fillId="0" borderId="0" xfId="9" applyNumberFormat="1" applyFont="1" applyFill="1" applyBorder="1" applyAlignment="1" applyProtection="1">
      <alignment horizontal="centerContinuous" vertical="center" wrapText="1"/>
      <protection hidden="1"/>
    </xf>
    <xf numFmtId="170" fontId="84" fillId="0" borderId="0" xfId="9" applyNumberFormat="1" applyFont="1" applyFill="1" applyAlignment="1" applyProtection="1">
      <alignment horizontal="centerContinuous" vertical="center" wrapText="1"/>
      <protection hidden="1"/>
    </xf>
    <xf numFmtId="166" fontId="13" fillId="0" borderId="0" xfId="9" applyNumberFormat="1" applyFont="1" applyFill="1" applyBorder="1" applyAlignment="1" applyProtection="1">
      <alignment horizontal="left" vertical="center"/>
      <protection hidden="1"/>
    </xf>
    <xf numFmtId="0" fontId="2" fillId="0" borderId="0" xfId="9" applyFont="1" applyBorder="1" applyAlignment="1" applyProtection="1">
      <alignment vertical="center" wrapText="1"/>
      <protection hidden="1"/>
    </xf>
    <xf numFmtId="0" fontId="85" fillId="0" borderId="0" xfId="9" applyFont="1" applyAlignment="1" applyProtection="1">
      <alignment horizontal="centerContinuous" vertical="center" wrapText="1"/>
      <protection hidden="1"/>
    </xf>
    <xf numFmtId="166" fontId="76" fillId="0" borderId="0" xfId="9" applyNumberFormat="1" applyFont="1" applyBorder="1" applyAlignment="1" applyProtection="1">
      <alignment horizontal="center" vertical="center"/>
      <protection hidden="1"/>
    </xf>
    <xf numFmtId="170" fontId="76" fillId="0" borderId="0" xfId="9" applyNumberFormat="1" applyFont="1" applyBorder="1" applyAlignment="1" applyProtection="1">
      <alignment horizontal="center" vertical="center"/>
      <protection hidden="1"/>
    </xf>
    <xf numFmtId="170" fontId="2" fillId="0" borderId="0" xfId="9" applyNumberFormat="1" applyFont="1" applyFill="1" applyBorder="1" applyAlignment="1" applyProtection="1">
      <alignment vertical="center"/>
      <protection locked="0"/>
    </xf>
    <xf numFmtId="166" fontId="86" fillId="0" borderId="0" xfId="9" applyNumberFormat="1" applyFont="1" applyFill="1" applyAlignment="1" applyProtection="1">
      <alignment horizontal="center" vertical="center"/>
      <protection hidden="1"/>
    </xf>
    <xf numFmtId="0" fontId="14" fillId="0" borderId="0" xfId="9" applyFont="1" applyAlignment="1" applyProtection="1">
      <alignment vertical="center"/>
      <protection hidden="1"/>
    </xf>
    <xf numFmtId="170" fontId="12" fillId="0" borderId="0" xfId="9" applyNumberFormat="1" applyFont="1" applyFill="1" applyBorder="1" applyAlignment="1" applyProtection="1">
      <alignment vertical="center"/>
      <protection hidden="1"/>
    </xf>
    <xf numFmtId="166" fontId="82" fillId="0" borderId="0" xfId="9" applyNumberFormat="1" applyFont="1" applyFill="1" applyAlignment="1" applyProtection="1">
      <alignment horizontal="center" vertical="center"/>
      <protection hidden="1"/>
    </xf>
    <xf numFmtId="0" fontId="5" fillId="0" borderId="0" xfId="9" applyFont="1" applyAlignment="1" applyProtection="1">
      <alignment vertical="center"/>
      <protection hidden="1"/>
    </xf>
    <xf numFmtId="170" fontId="14" fillId="0" borderId="0" xfId="9" applyNumberFormat="1" applyFont="1" applyFill="1" applyBorder="1" applyAlignment="1" applyProtection="1">
      <alignment vertical="center"/>
      <protection hidden="1"/>
    </xf>
    <xf numFmtId="170" fontId="14" fillId="0" borderId="0" xfId="9" applyNumberFormat="1" applyFont="1" applyAlignment="1" applyProtection="1">
      <alignment vertical="center"/>
      <protection hidden="1"/>
    </xf>
    <xf numFmtId="166" fontId="87" fillId="0" borderId="0" xfId="9" applyNumberFormat="1" applyFont="1" applyFill="1" applyAlignment="1" applyProtection="1">
      <alignment horizontal="center" vertical="center"/>
      <protection hidden="1"/>
    </xf>
    <xf numFmtId="0" fontId="12" fillId="0" borderId="0" xfId="9" applyFont="1" applyAlignment="1" applyProtection="1">
      <alignment vertical="center"/>
      <protection hidden="1"/>
    </xf>
    <xf numFmtId="170" fontId="12" fillId="0" borderId="0" xfId="9" applyNumberFormat="1" applyFont="1" applyAlignment="1" applyProtection="1">
      <alignment vertical="center"/>
      <protection hidden="1"/>
    </xf>
    <xf numFmtId="170" fontId="5" fillId="0" borderId="0" xfId="9" applyNumberFormat="1" applyFont="1" applyFill="1" applyBorder="1" applyAlignment="1" applyProtection="1">
      <alignment vertical="center"/>
      <protection hidden="1"/>
    </xf>
    <xf numFmtId="0" fontId="81" fillId="0" borderId="0" xfId="9" applyFont="1" applyProtection="1">
      <protection hidden="1"/>
    </xf>
    <xf numFmtId="167" fontId="2" fillId="0" borderId="0" xfId="9" applyNumberFormat="1" applyFont="1" applyProtection="1">
      <protection hidden="1"/>
    </xf>
    <xf numFmtId="0" fontId="88" fillId="0" borderId="0" xfId="9" applyFont="1" applyProtection="1">
      <protection hidden="1"/>
    </xf>
    <xf numFmtId="167" fontId="11" fillId="0" borderId="0" xfId="9" applyNumberFormat="1" applyFont="1" applyProtection="1">
      <protection hidden="1"/>
    </xf>
    <xf numFmtId="166" fontId="11" fillId="0" borderId="0" xfId="9" applyNumberFormat="1" applyFont="1" applyProtection="1">
      <protection hidden="1"/>
    </xf>
    <xf numFmtId="169" fontId="2" fillId="0" borderId="0" xfId="9" applyNumberFormat="1" applyFont="1" applyFill="1" applyAlignment="1" applyProtection="1">
      <alignment horizontal="center" vertical="center"/>
      <protection hidden="1"/>
    </xf>
    <xf numFmtId="166" fontId="5" fillId="0" borderId="0" xfId="9" applyNumberFormat="1" applyFont="1" applyFill="1" applyAlignment="1" applyProtection="1">
      <alignment horizontal="center" vertical="center"/>
      <protection hidden="1"/>
    </xf>
    <xf numFmtId="0" fontId="26" fillId="3" borderId="0" xfId="8" applyFont="1" applyFill="1" applyBorder="1" applyAlignment="1" applyProtection="1">
      <alignment horizontal="left" vertical="center"/>
      <protection hidden="1"/>
    </xf>
    <xf numFmtId="0" fontId="31" fillId="3" borderId="0" xfId="0" applyFont="1" applyFill="1" applyBorder="1" applyAlignment="1" applyProtection="1">
      <alignment vertical="center"/>
      <protection hidden="1"/>
    </xf>
    <xf numFmtId="170" fontId="2" fillId="3" borderId="6" xfId="10" applyNumberFormat="1" applyFont="1" applyFill="1" applyBorder="1"/>
    <xf numFmtId="0" fontId="91" fillId="3" borderId="0" xfId="8" applyFont="1" applyFill="1" applyAlignment="1" applyProtection="1">
      <alignment horizontal="left" vertical="center"/>
      <protection hidden="1"/>
    </xf>
    <xf numFmtId="0" fontId="29" fillId="3" borderId="0" xfId="0" applyFont="1" applyFill="1" applyAlignment="1" applyProtection="1">
      <alignment horizontal="left" vertical="center" wrapText="1"/>
      <protection hidden="1"/>
    </xf>
    <xf numFmtId="0" fontId="32" fillId="3" borderId="0" xfId="0" applyFont="1" applyFill="1" applyAlignment="1" applyProtection="1">
      <alignment vertical="center"/>
      <protection hidden="1"/>
    </xf>
    <xf numFmtId="170" fontId="2" fillId="0" borderId="0" xfId="9" applyNumberFormat="1" applyFont="1" applyAlignment="1" applyProtection="1">
      <alignment vertical="center" wrapText="1"/>
      <protection hidden="1"/>
    </xf>
    <xf numFmtId="170" fontId="2" fillId="0" borderId="0" xfId="9" applyNumberFormat="1" applyFont="1" applyBorder="1" applyAlignment="1" applyProtection="1">
      <alignment vertical="center" wrapText="1"/>
      <protection hidden="1"/>
    </xf>
    <xf numFmtId="170" fontId="2" fillId="3" borderId="0" xfId="9" applyNumberFormat="1" applyFont="1" applyFill="1" applyBorder="1" applyAlignment="1" applyProtection="1">
      <alignment vertical="center"/>
      <protection locked="0"/>
    </xf>
    <xf numFmtId="170" fontId="2" fillId="3" borderId="0" xfId="9" applyNumberFormat="1" applyFont="1" applyFill="1" applyBorder="1" applyAlignment="1" applyProtection="1">
      <alignment vertical="center"/>
      <protection hidden="1"/>
    </xf>
    <xf numFmtId="170" fontId="2" fillId="4" borderId="6" xfId="9" applyNumberFormat="1" applyFont="1" applyFill="1" applyBorder="1" applyAlignment="1" applyProtection="1">
      <alignment vertical="center"/>
      <protection locked="0"/>
    </xf>
    <xf numFmtId="170" fontId="5" fillId="0" borderId="0" xfId="9" applyNumberFormat="1" applyFont="1" applyBorder="1" applyAlignment="1" applyProtection="1">
      <alignment vertical="center"/>
      <protection hidden="1"/>
    </xf>
    <xf numFmtId="170" fontId="79" fillId="0" borderId="0" xfId="9" applyNumberFormat="1" applyFont="1" applyFill="1" applyBorder="1" applyAlignment="1" applyProtection="1">
      <alignment vertical="center"/>
      <protection hidden="1"/>
    </xf>
    <xf numFmtId="170" fontId="2" fillId="0" borderId="6" xfId="9" applyNumberFormat="1" applyFont="1" applyBorder="1" applyAlignment="1" applyProtection="1">
      <alignment vertical="center" wrapText="1"/>
      <protection hidden="1"/>
    </xf>
    <xf numFmtId="170" fontId="2" fillId="0" borderId="0" xfId="9" applyNumberFormat="1" applyFont="1" applyFill="1" applyAlignment="1" applyProtection="1">
      <alignment vertical="center"/>
      <protection hidden="1"/>
    </xf>
    <xf numFmtId="170" fontId="61" fillId="0" borderId="0" xfId="9" applyNumberFormat="1" applyFont="1" applyFill="1" applyBorder="1" applyAlignment="1" applyProtection="1">
      <alignment vertical="center"/>
      <protection hidden="1"/>
    </xf>
    <xf numFmtId="170" fontId="2" fillId="0" borderId="6" xfId="9" applyNumberFormat="1" applyFont="1" applyFill="1" applyBorder="1" applyAlignment="1" applyProtection="1">
      <alignment vertical="center"/>
      <protection locked="0"/>
    </xf>
    <xf numFmtId="170" fontId="5" fillId="0" borderId="9" xfId="9" applyNumberFormat="1" applyFont="1" applyFill="1" applyBorder="1" applyAlignment="1" applyProtection="1">
      <alignment vertical="center"/>
      <protection hidden="1"/>
    </xf>
    <xf numFmtId="170" fontId="2" fillId="4" borderId="0" xfId="9" applyNumberFormat="1" applyFont="1" applyFill="1" applyBorder="1" applyAlignment="1" applyProtection="1">
      <alignment vertical="center"/>
      <protection locked="0"/>
    </xf>
    <xf numFmtId="176" fontId="5" fillId="3" borderId="0" xfId="12" applyNumberFormat="1" applyFont="1" applyFill="1" applyBorder="1" applyAlignment="1">
      <alignment horizontal="center"/>
    </xf>
    <xf numFmtId="0" fontId="41" fillId="0" borderId="0" xfId="0" applyFont="1" applyFill="1" applyAlignment="1" applyProtection="1">
      <alignment horizontal="left" vertical="center" wrapText="1"/>
      <protection hidden="1"/>
    </xf>
    <xf numFmtId="0" fontId="71" fillId="3" borderId="0" xfId="13" applyFont="1" applyFill="1" applyBorder="1" applyAlignment="1" applyProtection="1">
      <alignment vertical="center"/>
    </xf>
    <xf numFmtId="4" fontId="1" fillId="3" borderId="0" xfId="0" applyNumberFormat="1" applyFont="1" applyFill="1" applyBorder="1" applyAlignment="1" applyProtection="1">
      <alignment horizontal="center"/>
      <protection hidden="1"/>
    </xf>
    <xf numFmtId="170" fontId="5" fillId="3" borderId="10" xfId="10" applyNumberFormat="1" applyFont="1" applyFill="1" applyBorder="1"/>
    <xf numFmtId="170" fontId="5" fillId="0" borderId="11" xfId="9" applyNumberFormat="1" applyFont="1" applyBorder="1" applyAlignment="1" applyProtection="1">
      <alignment vertical="center"/>
      <protection hidden="1"/>
    </xf>
    <xf numFmtId="170" fontId="5" fillId="0" borderId="6" xfId="9" applyNumberFormat="1" applyFont="1" applyBorder="1" applyAlignment="1" applyProtection="1">
      <alignment vertical="center"/>
      <protection hidden="1"/>
    </xf>
    <xf numFmtId="170" fontId="5" fillId="0" borderId="2" xfId="9" applyNumberFormat="1" applyFont="1" applyFill="1" applyBorder="1" applyAlignment="1" applyProtection="1">
      <alignment vertical="center"/>
      <protection hidden="1"/>
    </xf>
    <xf numFmtId="170" fontId="2" fillId="0" borderId="6" xfId="9" applyNumberFormat="1" applyFont="1" applyFill="1" applyBorder="1" applyAlignment="1" applyProtection="1">
      <alignment vertical="center"/>
      <protection hidden="1"/>
    </xf>
    <xf numFmtId="170" fontId="12" fillId="0" borderId="2" xfId="9" applyNumberFormat="1" applyFont="1" applyFill="1" applyBorder="1" applyAlignment="1" applyProtection="1">
      <alignment vertical="center"/>
      <protection hidden="1"/>
    </xf>
    <xf numFmtId="0" fontId="32" fillId="3" borderId="0" xfId="0" applyFont="1" applyFill="1" applyAlignment="1" applyProtection="1">
      <alignment horizontal="center" vertical="center"/>
      <protection hidden="1"/>
    </xf>
    <xf numFmtId="0" fontId="22" fillId="3" borderId="0" xfId="0" applyFont="1" applyFill="1" applyProtection="1">
      <protection hidden="1"/>
    </xf>
    <xf numFmtId="0" fontId="14" fillId="3" borderId="0" xfId="13" applyFont="1" applyFill="1" applyBorder="1" applyAlignment="1" applyProtection="1">
      <alignment vertical="center"/>
    </xf>
    <xf numFmtId="0" fontId="93" fillId="0" borderId="0" xfId="0" applyFont="1" applyFill="1" applyAlignment="1" applyProtection="1">
      <alignment horizontal="left" wrapText="1"/>
      <protection hidden="1"/>
    </xf>
    <xf numFmtId="0" fontId="29" fillId="0" borderId="0" xfId="0" applyFont="1" applyFill="1" applyAlignment="1" applyProtection="1">
      <alignment horizontal="center" vertical="center"/>
      <protection hidden="1"/>
    </xf>
    <xf numFmtId="0" fontId="34" fillId="0" borderId="0" xfId="0" applyFont="1" applyFill="1" applyAlignment="1" applyProtection="1">
      <alignment vertical="center"/>
      <protection hidden="1"/>
    </xf>
    <xf numFmtId="0" fontId="39" fillId="0" borderId="0" xfId="13" applyFont="1" applyFill="1" applyBorder="1" applyAlignment="1" applyProtection="1">
      <alignment horizontal="left" vertical="center"/>
    </xf>
    <xf numFmtId="0" fontId="92" fillId="0" borderId="0" xfId="13" applyFont="1" applyFill="1" applyBorder="1" applyAlignment="1" applyProtection="1">
      <alignment vertical="center"/>
    </xf>
    <xf numFmtId="0" fontId="1" fillId="3" borderId="0" xfId="0" applyFont="1" applyFill="1" applyBorder="1" applyAlignment="1" applyProtection="1">
      <alignment horizontal="center"/>
      <protection hidden="1"/>
    </xf>
    <xf numFmtId="177" fontId="44" fillId="3" borderId="0" xfId="13" applyNumberFormat="1" applyFont="1" applyFill="1" applyBorder="1" applyAlignment="1" applyProtection="1">
      <alignment vertical="center"/>
    </xf>
    <xf numFmtId="0" fontId="19" fillId="3" borderId="15" xfId="13" applyFont="1" applyFill="1" applyBorder="1" applyAlignment="1" applyProtection="1">
      <alignment vertical="center"/>
    </xf>
    <xf numFmtId="0" fontId="14" fillId="3" borderId="0" xfId="13" applyFont="1" applyFill="1" applyBorder="1" applyAlignment="1" applyProtection="1">
      <alignment horizontal="left" vertical="center" wrapText="1"/>
    </xf>
    <xf numFmtId="0" fontId="71" fillId="3" borderId="0" xfId="13" applyFont="1" applyFill="1" applyBorder="1" applyAlignment="1" applyProtection="1">
      <alignment horizontal="left" vertical="center" wrapText="1"/>
    </xf>
    <xf numFmtId="166" fontId="71" fillId="3" borderId="0" xfId="13" applyNumberFormat="1" applyFont="1" applyFill="1" applyBorder="1" applyAlignment="1" applyProtection="1">
      <alignment horizontal="right" vertical="center"/>
      <protection locked="0"/>
    </xf>
    <xf numFmtId="177" fontId="39" fillId="3" borderId="0" xfId="13" applyNumberFormat="1" applyFont="1" applyFill="1" applyBorder="1" applyAlignment="1" applyProtection="1">
      <alignment horizontal="right" vertical="center"/>
    </xf>
    <xf numFmtId="177" fontId="44" fillId="3" borderId="0" xfId="13" applyNumberFormat="1" applyFont="1" applyFill="1" applyBorder="1" applyAlignment="1" applyProtection="1">
      <alignment horizontal="right" vertical="center"/>
    </xf>
    <xf numFmtId="177" fontId="14" fillId="3" borderId="0" xfId="13" applyNumberFormat="1" applyFont="1" applyFill="1" applyBorder="1" applyAlignment="1" applyProtection="1">
      <alignment horizontal="right" vertical="center"/>
    </xf>
    <xf numFmtId="177" fontId="44" fillId="3" borderId="0" xfId="13" applyNumberFormat="1" applyFont="1" applyFill="1" applyBorder="1" applyAlignment="1" applyProtection="1">
      <alignment horizontal="right" vertical="center"/>
      <protection locked="0"/>
    </xf>
    <xf numFmtId="177" fontId="44" fillId="3" borderId="6" xfId="13" applyNumberFormat="1" applyFont="1" applyFill="1" applyBorder="1" applyAlignment="1" applyProtection="1">
      <alignment horizontal="right" vertical="center"/>
    </xf>
    <xf numFmtId="177" fontId="71" fillId="3" borderId="0" xfId="13" applyNumberFormat="1" applyFont="1" applyFill="1" applyBorder="1" applyAlignment="1" applyProtection="1">
      <alignment horizontal="right" vertical="center"/>
    </xf>
    <xf numFmtId="177" fontId="14" fillId="3" borderId="15" xfId="13" applyNumberFormat="1" applyFont="1" applyFill="1" applyBorder="1" applyAlignment="1" applyProtection="1">
      <alignment horizontal="right" vertical="center"/>
    </xf>
    <xf numFmtId="177" fontId="14" fillId="3" borderId="0" xfId="13" applyNumberFormat="1" applyFont="1" applyFill="1" applyBorder="1" applyAlignment="1" applyProtection="1">
      <alignment vertical="center"/>
    </xf>
    <xf numFmtId="0" fontId="19" fillId="3" borderId="0" xfId="13" applyFont="1" applyFill="1" applyBorder="1" applyAlignment="1" applyProtection="1">
      <alignment horizontal="center" vertical="center" wrapText="1"/>
    </xf>
    <xf numFmtId="0" fontId="70" fillId="3" borderId="0" xfId="13" applyFont="1" applyFill="1" applyBorder="1" applyAlignment="1" applyProtection="1">
      <alignment horizontal="center" vertical="center" wrapText="1"/>
    </xf>
    <xf numFmtId="0" fontId="39" fillId="0" borderId="0" xfId="13" applyFont="1" applyFill="1" applyBorder="1" applyAlignment="1" applyProtection="1">
      <alignment horizontal="center" vertical="center" wrapText="1"/>
    </xf>
    <xf numFmtId="0" fontId="43" fillId="3" borderId="0" xfId="13" applyFont="1" applyFill="1" applyBorder="1" applyAlignment="1" applyProtection="1">
      <alignment horizontal="center" vertical="center" wrapText="1"/>
    </xf>
    <xf numFmtId="0" fontId="34" fillId="5" borderId="0" xfId="0" applyFont="1" applyFill="1" applyAlignment="1" applyProtection="1">
      <alignment vertical="center"/>
      <protection hidden="1"/>
    </xf>
    <xf numFmtId="0" fontId="1" fillId="3" borderId="0" xfId="0" applyFont="1" applyFill="1" applyBorder="1" applyProtection="1">
      <protection hidden="1"/>
    </xf>
    <xf numFmtId="0" fontId="22" fillId="3" borderId="0" xfId="0" applyFont="1" applyFill="1" applyBorder="1" applyAlignment="1" applyProtection="1">
      <alignment horizontal="center"/>
      <protection hidden="1"/>
    </xf>
    <xf numFmtId="0" fontId="52" fillId="3" borderId="0" xfId="0" applyFont="1" applyFill="1" applyBorder="1" applyProtection="1">
      <protection hidden="1"/>
    </xf>
    <xf numFmtId="0" fontId="52" fillId="0" borderId="0" xfId="0" applyFont="1" applyFill="1" applyBorder="1" applyProtection="1">
      <protection hidden="1"/>
    </xf>
    <xf numFmtId="0" fontId="55" fillId="0" borderId="0" xfId="0" applyFont="1" applyFill="1" applyAlignment="1" applyProtection="1">
      <alignment vertical="center"/>
      <protection hidden="1"/>
    </xf>
    <xf numFmtId="0" fontId="21" fillId="0" borderId="0" xfId="0" applyFont="1" applyFill="1" applyAlignment="1" applyProtection="1">
      <alignment horizontal="left" vertical="center" wrapText="1"/>
      <protection hidden="1"/>
    </xf>
    <xf numFmtId="0" fontId="94" fillId="0" borderId="0" xfId="0" applyFont="1" applyFill="1" applyAlignment="1" applyProtection="1">
      <protection hidden="1"/>
    </xf>
    <xf numFmtId="0" fontId="94" fillId="0" borderId="0" xfId="0" applyFont="1" applyFill="1" applyAlignment="1" applyProtection="1">
      <alignment vertical="center"/>
      <protection hidden="1"/>
    </xf>
    <xf numFmtId="0" fontId="41" fillId="0" borderId="0" xfId="0" applyFont="1" applyFill="1" applyBorder="1" applyAlignment="1" applyProtection="1">
      <alignment horizontal="left" vertical="center" wrapText="1"/>
      <protection hidden="1"/>
    </xf>
    <xf numFmtId="0" fontId="0" fillId="0" borderId="0" xfId="0" applyBorder="1"/>
    <xf numFmtId="0" fontId="95" fillId="0" borderId="0" xfId="0" applyFont="1" applyFill="1" applyAlignment="1" applyProtection="1">
      <alignment vertical="center"/>
      <protection hidden="1"/>
    </xf>
    <xf numFmtId="0" fontId="96" fillId="3" borderId="0" xfId="0" applyFont="1" applyFill="1" applyAlignment="1" applyProtection="1">
      <alignment horizontal="center" vertical="center"/>
      <protection hidden="1"/>
    </xf>
    <xf numFmtId="0" fontId="97" fillId="0" borderId="0" xfId="0" applyFont="1"/>
    <xf numFmtId="0" fontId="99" fillId="3" borderId="0" xfId="0" applyFont="1" applyFill="1" applyBorder="1" applyAlignment="1" applyProtection="1">
      <alignment vertical="center"/>
      <protection hidden="1"/>
    </xf>
    <xf numFmtId="0" fontId="98" fillId="3" borderId="0" xfId="0" applyFont="1" applyFill="1" applyBorder="1" applyProtection="1">
      <protection hidden="1"/>
    </xf>
    <xf numFmtId="0" fontId="100" fillId="3" borderId="0" xfId="0" applyFont="1" applyFill="1" applyBorder="1" applyProtection="1">
      <protection hidden="1"/>
    </xf>
    <xf numFmtId="0" fontId="98" fillId="3" borderId="0" xfId="0" applyFont="1" applyFill="1" applyBorder="1" applyAlignment="1" applyProtection="1">
      <alignment horizontal="center"/>
      <protection hidden="1"/>
    </xf>
    <xf numFmtId="3" fontId="5" fillId="0" borderId="0" xfId="0" applyNumberFormat="1" applyFont="1" applyFill="1" applyAlignment="1" applyProtection="1">
      <alignment horizontal="left" vertical="center" wrapText="1"/>
      <protection hidden="1"/>
    </xf>
    <xf numFmtId="0" fontId="5" fillId="0" borderId="0" xfId="0" applyFont="1" applyFill="1" applyAlignment="1" applyProtection="1">
      <alignment horizontal="left" vertical="center" wrapText="1"/>
      <protection hidden="1"/>
    </xf>
    <xf numFmtId="0" fontId="5" fillId="3" borderId="0" xfId="0" applyFont="1" applyFill="1" applyAlignment="1" applyProtection="1">
      <alignment horizontal="left" vertical="center" wrapText="1"/>
      <protection hidden="1"/>
    </xf>
    <xf numFmtId="0" fontId="61" fillId="3" borderId="0" xfId="0" applyFont="1" applyFill="1" applyAlignment="1" applyProtection="1">
      <alignment horizontal="left" vertical="center" wrapText="1"/>
      <protection hidden="1"/>
    </xf>
    <xf numFmtId="0" fontId="5" fillId="3" borderId="0" xfId="0" applyFont="1" applyFill="1" applyAlignment="1" applyProtection="1">
      <alignment horizontal="center" vertical="center" wrapText="1"/>
      <protection hidden="1"/>
    </xf>
    <xf numFmtId="0" fontId="60" fillId="3" borderId="0" xfId="0" applyFont="1" applyFill="1" applyAlignment="1" applyProtection="1">
      <alignment horizontal="center" vertical="center" wrapText="1"/>
      <protection hidden="1"/>
    </xf>
    <xf numFmtId="166" fontId="5" fillId="3" borderId="0" xfId="0" applyNumberFormat="1" applyFont="1" applyFill="1" applyBorder="1" applyAlignment="1" applyProtection="1">
      <alignment horizontal="center" vertical="center"/>
      <protection hidden="1"/>
    </xf>
    <xf numFmtId="0" fontId="60" fillId="3" borderId="0" xfId="0" applyFont="1" applyFill="1" applyAlignment="1" applyProtection="1">
      <alignment horizontal="centerContinuous" vertical="center" wrapText="1"/>
      <protection hidden="1"/>
    </xf>
    <xf numFmtId="0" fontId="2" fillId="3" borderId="0" xfId="0" applyFont="1" applyFill="1" applyAlignment="1" applyProtection="1">
      <alignment horizontal="right" vertical="center"/>
      <protection hidden="1"/>
    </xf>
    <xf numFmtId="0" fontId="2" fillId="3" borderId="0" xfId="0" applyFont="1" applyFill="1" applyBorder="1" applyAlignment="1" applyProtection="1">
      <alignment horizontal="right" vertical="center"/>
      <protection hidden="1"/>
    </xf>
    <xf numFmtId="170" fontId="5" fillId="3" borderId="0" xfId="0" applyNumberFormat="1" applyFont="1" applyFill="1" applyAlignment="1" applyProtection="1">
      <alignment horizontal="right" vertical="center"/>
      <protection hidden="1"/>
    </xf>
    <xf numFmtId="167" fontId="2" fillId="3" borderId="0" xfId="0" applyNumberFormat="1" applyFont="1" applyFill="1" applyAlignment="1" applyProtection="1">
      <alignment horizontal="right" vertical="center"/>
      <protection hidden="1"/>
    </xf>
    <xf numFmtId="0" fontId="5" fillId="3" borderId="0" xfId="0" applyFont="1" applyFill="1" applyBorder="1" applyAlignment="1" applyProtection="1">
      <alignment horizontal="right" vertical="center"/>
      <protection hidden="1"/>
    </xf>
    <xf numFmtId="0" fontId="2" fillId="3" borderId="0" xfId="0" applyFont="1" applyFill="1" applyProtection="1">
      <protection hidden="1"/>
    </xf>
    <xf numFmtId="0" fontId="2" fillId="3" borderId="0" xfId="0" applyFont="1" applyFill="1" applyBorder="1" applyProtection="1">
      <protection hidden="1"/>
    </xf>
    <xf numFmtId="3" fontId="26" fillId="3" borderId="0" xfId="8" applyNumberFormat="1" applyFont="1" applyFill="1" applyAlignment="1" applyProtection="1">
      <alignment horizontal="center" vertical="center"/>
      <protection hidden="1"/>
    </xf>
    <xf numFmtId="3" fontId="26" fillId="3" borderId="0" xfId="8" applyNumberFormat="1" applyFont="1" applyFill="1" applyBorder="1" applyAlignment="1" applyProtection="1">
      <alignment horizontal="left" vertical="center"/>
      <protection hidden="1"/>
    </xf>
    <xf numFmtId="3" fontId="5" fillId="3" borderId="0" xfId="0" applyNumberFormat="1" applyFont="1" applyFill="1" applyAlignment="1" applyProtection="1">
      <alignment horizontal="center" vertical="center" wrapText="1"/>
      <protection hidden="1"/>
    </xf>
    <xf numFmtId="3" fontId="5" fillId="3" borderId="0" xfId="0" applyNumberFormat="1" applyFont="1" applyFill="1" applyBorder="1" applyAlignment="1" applyProtection="1">
      <alignment horizontal="center" vertical="center" wrapText="1"/>
      <protection hidden="1"/>
    </xf>
    <xf numFmtId="3" fontId="100" fillId="3" borderId="0" xfId="0" applyNumberFormat="1" applyFont="1" applyFill="1" applyBorder="1" applyAlignment="1" applyProtection="1">
      <alignment horizontal="right"/>
      <protection hidden="1"/>
    </xf>
    <xf numFmtId="3" fontId="99" fillId="3" borderId="0" xfId="0" applyNumberFormat="1" applyFont="1" applyFill="1" applyBorder="1" applyAlignment="1" applyProtection="1">
      <alignment horizontal="right" vertical="center"/>
      <protection hidden="1"/>
    </xf>
    <xf numFmtId="3" fontId="98" fillId="3" borderId="0" xfId="0" applyNumberFormat="1" applyFont="1" applyFill="1" applyBorder="1" applyAlignment="1" applyProtection="1">
      <alignment horizontal="right"/>
      <protection hidden="1"/>
    </xf>
    <xf numFmtId="3" fontId="101" fillId="3" borderId="0" xfId="0" applyNumberFormat="1" applyFont="1" applyFill="1" applyBorder="1" applyAlignment="1" applyProtection="1">
      <alignment horizontal="right"/>
      <protection hidden="1"/>
    </xf>
    <xf numFmtId="3" fontId="54" fillId="3" borderId="0" xfId="0" applyNumberFormat="1" applyFont="1" applyFill="1" applyBorder="1" applyAlignment="1" applyProtection="1">
      <alignment horizontal="right"/>
      <protection hidden="1"/>
    </xf>
    <xf numFmtId="3" fontId="55" fillId="3" borderId="0" xfId="0" applyNumberFormat="1" applyFont="1" applyFill="1" applyBorder="1" applyAlignment="1" applyProtection="1">
      <alignment horizontal="right"/>
      <protection hidden="1"/>
    </xf>
    <xf numFmtId="3" fontId="54" fillId="3" borderId="0" xfId="0" applyNumberFormat="1" applyFont="1" applyFill="1" applyBorder="1" applyAlignment="1" applyProtection="1">
      <alignment horizontal="center"/>
      <protection hidden="1"/>
    </xf>
    <xf numFmtId="3" fontId="0" fillId="3" borderId="0" xfId="0" applyNumberFormat="1" applyFill="1" applyAlignment="1" applyProtection="1">
      <alignment horizontal="center"/>
      <protection hidden="1"/>
    </xf>
    <xf numFmtId="3" fontId="0" fillId="3" borderId="0" xfId="0" applyNumberFormat="1" applyFill="1" applyBorder="1" applyProtection="1">
      <protection hidden="1"/>
    </xf>
    <xf numFmtId="169" fontId="102" fillId="3" borderId="0" xfId="0" applyNumberFormat="1" applyFont="1" applyFill="1" applyAlignment="1" applyProtection="1">
      <alignment horizontal="center" vertical="center"/>
      <protection hidden="1"/>
    </xf>
    <xf numFmtId="166" fontId="102" fillId="3" borderId="0" xfId="0" applyNumberFormat="1" applyFont="1" applyFill="1" applyAlignment="1" applyProtection="1">
      <alignment horizontal="center" vertical="center" wrapText="1"/>
      <protection hidden="1"/>
    </xf>
    <xf numFmtId="0" fontId="102" fillId="3" borderId="0" xfId="0" applyFont="1" applyFill="1" applyAlignment="1" applyProtection="1">
      <alignment vertical="center" wrapText="1"/>
      <protection hidden="1"/>
    </xf>
    <xf numFmtId="0" fontId="71" fillId="3" borderId="0" xfId="0" applyFont="1" applyFill="1" applyAlignment="1" applyProtection="1">
      <alignment vertical="center"/>
      <protection hidden="1"/>
    </xf>
    <xf numFmtId="0" fontId="103" fillId="3" borderId="0" xfId="0" applyFont="1" applyFill="1" applyAlignment="1" applyProtection="1">
      <alignment horizontal="center" vertical="center" wrapText="1"/>
      <protection hidden="1"/>
    </xf>
    <xf numFmtId="3" fontId="103" fillId="3" borderId="0" xfId="0" applyNumberFormat="1" applyFont="1" applyFill="1" applyAlignment="1" applyProtection="1">
      <alignment horizontal="center" vertical="center" wrapText="1"/>
      <protection hidden="1"/>
    </xf>
    <xf numFmtId="3" fontId="103" fillId="3" borderId="0" xfId="0" applyNumberFormat="1" applyFont="1" applyFill="1" applyBorder="1" applyAlignment="1" applyProtection="1">
      <alignment horizontal="center" vertical="center" wrapText="1"/>
      <protection hidden="1"/>
    </xf>
    <xf numFmtId="166" fontId="14" fillId="3" borderId="0" xfId="0" applyNumberFormat="1" applyFont="1" applyFill="1" applyBorder="1" applyAlignment="1" applyProtection="1">
      <alignment horizontal="left" vertical="center"/>
      <protection hidden="1"/>
    </xf>
    <xf numFmtId="0" fontId="14" fillId="0" borderId="0" xfId="0" applyFont="1" applyFill="1" applyAlignment="1" applyProtection="1">
      <alignment horizontal="center" vertical="center"/>
      <protection hidden="1"/>
    </xf>
    <xf numFmtId="0" fontId="103" fillId="3" borderId="0" xfId="0" applyFont="1" applyFill="1" applyAlignment="1" applyProtection="1">
      <alignment horizontal="centerContinuous" vertical="center" wrapText="1"/>
      <protection hidden="1"/>
    </xf>
    <xf numFmtId="3" fontId="103" fillId="3" borderId="0" xfId="0" applyNumberFormat="1" applyFont="1" applyFill="1" applyBorder="1" applyAlignment="1" applyProtection="1">
      <alignment horizontal="centerContinuous" vertical="center" wrapText="1"/>
      <protection hidden="1"/>
    </xf>
    <xf numFmtId="0" fontId="71" fillId="3" borderId="0" xfId="0" applyFont="1" applyFill="1" applyAlignment="1" applyProtection="1">
      <alignment horizontal="center" vertical="center"/>
      <protection hidden="1"/>
    </xf>
    <xf numFmtId="3" fontId="71" fillId="3" borderId="0" xfId="0" applyNumberFormat="1" applyFont="1" applyFill="1" applyAlignment="1" applyProtection="1">
      <alignment horizontal="right"/>
      <protection hidden="1"/>
    </xf>
    <xf numFmtId="3" fontId="71" fillId="3" borderId="0" xfId="0" applyNumberFormat="1" applyFont="1" applyFill="1" applyBorder="1" applyAlignment="1" applyProtection="1">
      <alignment horizontal="right" vertical="center"/>
      <protection hidden="1"/>
    </xf>
    <xf numFmtId="0" fontId="14" fillId="0" borderId="0" xfId="0" applyFont="1" applyFill="1" applyAlignment="1" applyProtection="1">
      <alignment vertical="center"/>
      <protection hidden="1"/>
    </xf>
    <xf numFmtId="0" fontId="14" fillId="0" borderId="0" xfId="0" applyFont="1" applyFill="1" applyAlignment="1" applyProtection="1">
      <alignment vertical="center" wrapText="1"/>
      <protection hidden="1"/>
    </xf>
    <xf numFmtId="3" fontId="14" fillId="3" borderId="0" xfId="0" applyNumberFormat="1" applyFont="1" applyFill="1" applyBorder="1" applyAlignment="1" applyProtection="1">
      <alignment horizontal="right" vertical="center"/>
      <protection hidden="1"/>
    </xf>
    <xf numFmtId="3" fontId="71" fillId="3" borderId="0" xfId="0" applyNumberFormat="1" applyFont="1" applyFill="1" applyBorder="1" applyAlignment="1" applyProtection="1">
      <alignment horizontal="right"/>
      <protection hidden="1"/>
    </xf>
    <xf numFmtId="3" fontId="71" fillId="3" borderId="6" xfId="0" applyNumberFormat="1" applyFont="1" applyFill="1" applyBorder="1" applyAlignment="1" applyProtection="1">
      <alignment horizontal="right" vertical="center"/>
      <protection hidden="1"/>
    </xf>
    <xf numFmtId="0" fontId="71" fillId="0" borderId="0" xfId="0" applyFont="1" applyFill="1" applyAlignment="1" applyProtection="1">
      <alignment vertical="center"/>
      <protection hidden="1"/>
    </xf>
    <xf numFmtId="3" fontId="71" fillId="3" borderId="0" xfId="0" applyNumberFormat="1" applyFont="1" applyFill="1" applyAlignment="1" applyProtection="1">
      <alignment horizontal="center" vertical="center"/>
      <protection hidden="1"/>
    </xf>
    <xf numFmtId="0" fontId="14" fillId="3" borderId="0" xfId="0" applyFont="1" applyFill="1" applyAlignment="1" applyProtection="1">
      <alignment vertical="center"/>
      <protection hidden="1"/>
    </xf>
    <xf numFmtId="170" fontId="14" fillId="3" borderId="0" xfId="0" applyNumberFormat="1" applyFont="1" applyFill="1" applyAlignment="1" applyProtection="1">
      <alignment horizontal="center" vertical="center"/>
      <protection hidden="1"/>
    </xf>
    <xf numFmtId="167" fontId="71" fillId="3" borderId="0" xfId="0" applyNumberFormat="1" applyFont="1" applyFill="1" applyAlignment="1" applyProtection="1">
      <alignment horizontal="center" vertical="center"/>
      <protection hidden="1"/>
    </xf>
    <xf numFmtId="0" fontId="14" fillId="3" borderId="0" xfId="0" applyFont="1" applyFill="1" applyAlignment="1" applyProtection="1">
      <alignment horizontal="center" vertical="center"/>
      <protection hidden="1"/>
    </xf>
    <xf numFmtId="167" fontId="71" fillId="3" borderId="0" xfId="0" applyNumberFormat="1" applyFont="1" applyFill="1" applyBorder="1" applyAlignment="1" applyProtection="1">
      <alignment horizontal="center" vertical="center"/>
      <protection hidden="1"/>
    </xf>
    <xf numFmtId="167" fontId="71" fillId="0" borderId="0" xfId="0" applyNumberFormat="1" applyFont="1" applyFill="1" applyBorder="1" applyAlignment="1" applyProtection="1">
      <alignment horizontal="center" vertical="center"/>
      <protection hidden="1"/>
    </xf>
    <xf numFmtId="3" fontId="14" fillId="3" borderId="10" xfId="0" applyNumberFormat="1" applyFont="1" applyFill="1" applyBorder="1" applyAlignment="1" applyProtection="1">
      <alignment horizontal="right" vertical="center"/>
      <protection hidden="1"/>
    </xf>
    <xf numFmtId="0" fontId="71" fillId="3" borderId="0" xfId="0" applyFont="1" applyFill="1" applyProtection="1">
      <protection hidden="1"/>
    </xf>
    <xf numFmtId="0" fontId="14" fillId="3" borderId="0" xfId="0" applyFont="1" applyFill="1" applyBorder="1" applyAlignment="1" applyProtection="1">
      <alignment vertical="center"/>
      <protection hidden="1"/>
    </xf>
    <xf numFmtId="0" fontId="71" fillId="3" borderId="0" xfId="0" applyFont="1" applyFill="1" applyBorder="1" applyProtection="1">
      <protection hidden="1"/>
    </xf>
    <xf numFmtId="4" fontId="34" fillId="3" borderId="0" xfId="1" applyNumberFormat="1" applyFont="1" applyFill="1" applyAlignment="1" applyProtection="1">
      <alignment horizontal="right"/>
      <protection hidden="1"/>
    </xf>
    <xf numFmtId="4" fontId="33" fillId="3" borderId="9" xfId="1" applyNumberFormat="1" applyFont="1" applyFill="1" applyBorder="1" applyAlignment="1" applyProtection="1">
      <alignment horizontal="right" vertical="center"/>
      <protection hidden="1"/>
    </xf>
    <xf numFmtId="4" fontId="34" fillId="3" borderId="6" xfId="1" applyNumberFormat="1" applyFont="1" applyFill="1" applyBorder="1" applyAlignment="1" applyProtection="1">
      <alignment horizontal="right"/>
      <protection hidden="1"/>
    </xf>
    <xf numFmtId="4" fontId="33" fillId="3" borderId="0" xfId="1" applyNumberFormat="1" applyFont="1" applyFill="1" applyAlignment="1" applyProtection="1">
      <alignment horizontal="right" vertical="center"/>
      <protection hidden="1"/>
    </xf>
    <xf numFmtId="4" fontId="34" fillId="3" borderId="6" xfId="1" applyNumberFormat="1" applyFont="1" applyFill="1" applyBorder="1" applyAlignment="1" applyProtection="1">
      <alignment horizontal="right" vertical="center"/>
      <protection hidden="1"/>
    </xf>
    <xf numFmtId="4" fontId="95" fillId="3" borderId="15" xfId="1" applyNumberFormat="1" applyFont="1" applyFill="1" applyBorder="1" applyAlignment="1" applyProtection="1">
      <alignment horizontal="right" vertical="center"/>
      <protection hidden="1"/>
    </xf>
    <xf numFmtId="4" fontId="22" fillId="3" borderId="0" xfId="1" applyNumberFormat="1" applyFont="1" applyFill="1" applyAlignment="1" applyProtection="1">
      <alignment horizontal="right" vertical="center"/>
      <protection hidden="1"/>
    </xf>
    <xf numFmtId="4" fontId="27" fillId="3" borderId="0" xfId="1" applyNumberFormat="1" applyFont="1" applyFill="1" applyAlignment="1" applyProtection="1">
      <alignment horizontal="right" vertical="center"/>
      <protection hidden="1"/>
    </xf>
    <xf numFmtId="4" fontId="0" fillId="0" borderId="0" xfId="0" applyNumberFormat="1"/>
    <xf numFmtId="4" fontId="33" fillId="3" borderId="0" xfId="1" applyNumberFormat="1" applyFont="1" applyFill="1" applyBorder="1" applyAlignment="1" applyProtection="1">
      <alignment horizontal="right" vertical="center"/>
      <protection hidden="1"/>
    </xf>
    <xf numFmtId="4" fontId="95" fillId="0" borderId="5" xfId="0" applyNumberFormat="1" applyFont="1" applyBorder="1"/>
    <xf numFmtId="4" fontId="71" fillId="3" borderId="0" xfId="0" applyNumberFormat="1" applyFont="1" applyFill="1" applyAlignment="1" applyProtection="1">
      <alignment horizontal="right"/>
      <protection hidden="1"/>
    </xf>
    <xf numFmtId="4" fontId="71" fillId="3" borderId="0" xfId="0" applyNumberFormat="1" applyFont="1" applyFill="1" applyBorder="1" applyAlignment="1" applyProtection="1">
      <alignment horizontal="right" vertical="center"/>
      <protection hidden="1"/>
    </xf>
    <xf numFmtId="4" fontId="71" fillId="3" borderId="6" xfId="0" applyNumberFormat="1" applyFont="1" applyFill="1" applyBorder="1" applyAlignment="1" applyProtection="1">
      <alignment horizontal="right"/>
      <protection hidden="1"/>
    </xf>
    <xf numFmtId="4" fontId="14" fillId="3" borderId="0" xfId="0" applyNumberFormat="1" applyFont="1" applyFill="1" applyAlignment="1" applyProtection="1">
      <alignment horizontal="right" vertical="center"/>
      <protection hidden="1"/>
    </xf>
    <xf numFmtId="4" fontId="14" fillId="3" borderId="11" xfId="0" applyNumberFormat="1" applyFont="1" applyFill="1" applyBorder="1" applyAlignment="1" applyProtection="1">
      <alignment horizontal="right" vertical="center"/>
      <protection hidden="1"/>
    </xf>
    <xf numFmtId="4" fontId="14" fillId="3" borderId="0" xfId="0" applyNumberFormat="1" applyFont="1" applyFill="1" applyBorder="1" applyAlignment="1" applyProtection="1">
      <alignment horizontal="right" vertical="center"/>
      <protection hidden="1"/>
    </xf>
    <xf numFmtId="4" fontId="71" fillId="3" borderId="0" xfId="0" applyNumberFormat="1" applyFont="1" applyFill="1" applyBorder="1" applyAlignment="1" applyProtection="1">
      <alignment horizontal="right"/>
      <protection hidden="1"/>
    </xf>
    <xf numFmtId="4" fontId="71" fillId="3" borderId="0" xfId="0" applyNumberFormat="1" applyFont="1" applyFill="1" applyAlignment="1" applyProtection="1">
      <alignment horizontal="right" vertical="center"/>
      <protection hidden="1"/>
    </xf>
    <xf numFmtId="4" fontId="71" fillId="3" borderId="6" xfId="0" applyNumberFormat="1" applyFont="1" applyFill="1" applyBorder="1" applyAlignment="1" applyProtection="1">
      <alignment horizontal="right" vertical="center"/>
      <protection hidden="1"/>
    </xf>
    <xf numFmtId="4" fontId="14" fillId="3" borderId="6" xfId="0" applyNumberFormat="1" applyFont="1" applyFill="1" applyBorder="1" applyAlignment="1" applyProtection="1">
      <alignment horizontal="right" vertical="center"/>
      <protection hidden="1"/>
    </xf>
    <xf numFmtId="4" fontId="14" fillId="3" borderId="15" xfId="0" applyNumberFormat="1" applyFont="1" applyFill="1" applyBorder="1" applyAlignment="1" applyProtection="1">
      <alignment horizontal="right" vertical="center"/>
      <protection hidden="1"/>
    </xf>
    <xf numFmtId="0" fontId="35" fillId="3" borderId="0" xfId="0" applyFont="1" applyFill="1" applyAlignment="1" applyProtection="1">
      <alignment horizontal="left" vertical="center" wrapText="1"/>
      <protection hidden="1"/>
    </xf>
    <xf numFmtId="170" fontId="22" fillId="3" borderId="0" xfId="0" applyNumberFormat="1" applyFont="1" applyFill="1" applyBorder="1" applyAlignment="1" applyProtection="1">
      <alignment horizontal="right" vertical="center"/>
      <protection hidden="1"/>
    </xf>
    <xf numFmtId="170" fontId="64" fillId="3" borderId="0" xfId="0" applyNumberFormat="1" applyFont="1" applyFill="1" applyBorder="1" applyAlignment="1" applyProtection="1">
      <alignment horizontal="right" vertical="center"/>
      <protection hidden="1"/>
    </xf>
    <xf numFmtId="170" fontId="31" fillId="3" borderId="0" xfId="0" applyNumberFormat="1" applyFont="1" applyFill="1" applyBorder="1" applyAlignment="1" applyProtection="1">
      <alignment horizontal="right" vertical="center"/>
      <protection hidden="1"/>
    </xf>
    <xf numFmtId="170" fontId="65" fillId="3" borderId="0" xfId="0" applyNumberFormat="1" applyFont="1" applyFill="1" applyBorder="1" applyAlignment="1" applyProtection="1">
      <alignment horizontal="right" vertical="center"/>
      <protection hidden="1"/>
    </xf>
    <xf numFmtId="170" fontId="27" fillId="3" borderId="0" xfId="0" applyNumberFormat="1" applyFont="1" applyFill="1" applyBorder="1" applyAlignment="1" applyProtection="1">
      <alignment horizontal="right" vertical="center"/>
      <protection hidden="1"/>
    </xf>
    <xf numFmtId="170" fontId="30" fillId="3" borderId="0" xfId="0" applyNumberFormat="1" applyFont="1" applyFill="1" applyBorder="1" applyAlignment="1" applyProtection="1">
      <alignment horizontal="right" vertical="center"/>
      <protection hidden="1"/>
    </xf>
    <xf numFmtId="170" fontId="54" fillId="3" borderId="0" xfId="0" applyNumberFormat="1" applyFont="1" applyFill="1" applyBorder="1" applyAlignment="1" applyProtection="1">
      <alignment horizontal="right" vertical="center"/>
      <protection hidden="1"/>
    </xf>
    <xf numFmtId="0" fontId="34" fillId="0" borderId="0" xfId="0" applyFont="1" applyFill="1" applyAlignment="1" applyProtection="1">
      <alignment vertical="center" wrapText="1"/>
      <protection hidden="1"/>
    </xf>
    <xf numFmtId="0" fontId="102" fillId="0" borderId="0" xfId="0" applyFont="1" applyAlignment="1">
      <alignment horizontal="left" vertical="center"/>
    </xf>
    <xf numFmtId="3" fontId="104" fillId="0" borderId="0" xfId="1" applyNumberFormat="1" applyFont="1" applyFill="1" applyBorder="1" applyAlignment="1" applyProtection="1">
      <alignment horizontal="right" vertical="center"/>
      <protection hidden="1"/>
    </xf>
    <xf numFmtId="14" fontId="14" fillId="3" borderId="0" xfId="0" applyNumberFormat="1" applyFont="1" applyFill="1" applyBorder="1" applyAlignment="1" applyProtection="1">
      <alignment horizontal="center" vertical="center"/>
      <protection hidden="1"/>
    </xf>
    <xf numFmtId="0" fontId="41" fillId="3" borderId="0" xfId="0" applyFont="1" applyFill="1" applyAlignment="1" applyProtection="1">
      <alignment horizontal="center" vertical="center" wrapText="1"/>
      <protection hidden="1"/>
    </xf>
    <xf numFmtId="3" fontId="41" fillId="0" borderId="0" xfId="0" applyNumberFormat="1" applyFont="1" applyFill="1" applyAlignment="1" applyProtection="1">
      <alignment horizontal="left" vertical="center"/>
      <protection hidden="1"/>
    </xf>
    <xf numFmtId="0" fontId="102" fillId="0" borderId="0" xfId="0" applyFont="1" applyAlignment="1">
      <alignment horizontal="left" vertical="center"/>
    </xf>
    <xf numFmtId="0" fontId="35" fillId="3" borderId="0" xfId="0" applyFont="1" applyFill="1" applyAlignment="1" applyProtection="1">
      <alignment horizontal="left" vertical="center"/>
      <protection hidden="1"/>
    </xf>
    <xf numFmtId="0" fontId="0" fillId="0" borderId="0" xfId="0" applyAlignment="1">
      <alignment horizontal="left" vertical="center"/>
    </xf>
    <xf numFmtId="0" fontId="33" fillId="3" borderId="0" xfId="0" applyFont="1" applyFill="1" applyBorder="1" applyAlignment="1" applyProtection="1">
      <alignment wrapText="1"/>
      <protection hidden="1"/>
    </xf>
    <xf numFmtId="0" fontId="0" fillId="0" borderId="0" xfId="0" applyBorder="1" applyAlignment="1">
      <alignment wrapText="1"/>
    </xf>
    <xf numFmtId="3" fontId="5" fillId="0" borderId="0" xfId="0" applyNumberFormat="1" applyFont="1" applyFill="1" applyBorder="1" applyAlignment="1" applyProtection="1">
      <alignment horizontal="center" vertical="center" wrapText="1"/>
      <protection hidden="1"/>
    </xf>
    <xf numFmtId="3" fontId="5" fillId="3" borderId="0" xfId="0" applyNumberFormat="1" applyFont="1" applyFill="1" applyAlignment="1" applyProtection="1">
      <alignment horizontal="center" vertical="center" wrapText="1"/>
      <protection hidden="1"/>
    </xf>
    <xf numFmtId="0" fontId="72" fillId="3" borderId="0" xfId="0" applyFont="1" applyFill="1" applyAlignment="1" applyProtection="1">
      <alignment horizontal="left" vertical="center" wrapText="1"/>
      <protection hidden="1"/>
    </xf>
    <xf numFmtId="0" fontId="41" fillId="3" borderId="0" xfId="0" applyFont="1" applyFill="1" applyAlignment="1" applyProtection="1">
      <alignment horizontal="left" vertical="center" wrapText="1"/>
      <protection hidden="1"/>
    </xf>
    <xf numFmtId="0" fontId="44" fillId="0" borderId="0" xfId="13" applyFont="1" applyAlignment="1" applyProtection="1">
      <alignment horizontal="left" vertical="center" wrapText="1"/>
      <protection hidden="1"/>
    </xf>
    <xf numFmtId="0" fontId="40" fillId="0" borderId="6" xfId="13" applyFont="1" applyBorder="1" applyAlignment="1" applyProtection="1">
      <alignment horizontal="center" vertical="center" wrapText="1"/>
      <protection hidden="1"/>
    </xf>
    <xf numFmtId="0" fontId="69" fillId="0" borderId="6" xfId="0" applyFont="1" applyBorder="1" applyAlignment="1">
      <alignment horizontal="center" vertical="center" wrapText="1"/>
    </xf>
    <xf numFmtId="166" fontId="71" fillId="3" borderId="0" xfId="13" applyNumberFormat="1" applyFont="1" applyFill="1" applyBorder="1" applyAlignment="1" applyProtection="1">
      <alignment horizontal="left" vertical="center"/>
    </xf>
    <xf numFmtId="0" fontId="46" fillId="3" borderId="0" xfId="13" applyFont="1" applyFill="1" applyBorder="1" applyAlignment="1" applyProtection="1">
      <alignment horizontal="justify" vertical="center" wrapText="1"/>
    </xf>
    <xf numFmtId="0" fontId="39" fillId="3" borderId="6" xfId="13" applyFont="1" applyFill="1" applyBorder="1" applyAlignment="1" applyProtection="1">
      <alignment horizontal="center" vertical="center"/>
    </xf>
    <xf numFmtId="0" fontId="55" fillId="0" borderId="6" xfId="0" applyFont="1" applyBorder="1" applyAlignment="1">
      <alignment horizontal="center" vertical="center"/>
    </xf>
    <xf numFmtId="166" fontId="40" fillId="3" borderId="0" xfId="13" applyNumberFormat="1" applyFont="1" applyFill="1" applyAlignment="1" applyProtection="1">
      <alignment horizontal="left" vertical="center"/>
    </xf>
    <xf numFmtId="166" fontId="18" fillId="3" borderId="0" xfId="13" applyNumberFormat="1" applyFont="1" applyFill="1" applyAlignment="1" applyProtection="1">
      <alignment horizontal="left" vertical="center" wrapText="1"/>
    </xf>
    <xf numFmtId="0" fontId="0" fillId="0" borderId="0" xfId="0"/>
    <xf numFmtId="166" fontId="39" fillId="3" borderId="6" xfId="13" applyNumberFormat="1" applyFont="1" applyFill="1" applyBorder="1" applyAlignment="1" applyProtection="1">
      <alignment horizontal="center" vertical="center"/>
    </xf>
    <xf numFmtId="166" fontId="46" fillId="3" borderId="0" xfId="13" applyNumberFormat="1" applyFont="1" applyFill="1" applyAlignment="1" applyProtection="1">
      <alignment horizontal="left" vertical="center" wrapText="1"/>
    </xf>
    <xf numFmtId="14" fontId="20" fillId="3" borderId="0" xfId="13" applyNumberFormat="1" applyFont="1" applyFill="1" applyBorder="1" applyAlignment="1" applyProtection="1">
      <alignment horizontal="center" vertical="center" wrapText="1"/>
    </xf>
    <xf numFmtId="0" fontId="46" fillId="3" borderId="0" xfId="13" applyFont="1" applyFill="1" applyBorder="1" applyAlignment="1" applyProtection="1">
      <alignment horizontal="left" vertical="center"/>
    </xf>
    <xf numFmtId="0" fontId="20" fillId="3" borderId="0" xfId="13" applyFont="1" applyFill="1" applyBorder="1" applyAlignment="1" applyProtection="1">
      <alignment horizontal="left" vertical="top" wrapText="1"/>
    </xf>
    <xf numFmtId="14" fontId="39" fillId="3" borderId="6" xfId="13" applyNumberFormat="1" applyFont="1" applyFill="1" applyBorder="1" applyAlignment="1" applyProtection="1">
      <alignment horizontal="center" vertical="center" wrapText="1"/>
    </xf>
    <xf numFmtId="0" fontId="19" fillId="3" borderId="0" xfId="13" applyFont="1" applyFill="1" applyAlignment="1" applyProtection="1">
      <alignment horizontal="justify" vertical="center" wrapText="1"/>
    </xf>
    <xf numFmtId="0" fontId="53" fillId="3" borderId="6" xfId="0" applyFont="1" applyFill="1" applyBorder="1" applyAlignment="1">
      <alignment horizontal="center"/>
    </xf>
    <xf numFmtId="0" fontId="68" fillId="3" borderId="0" xfId="0" applyFont="1" applyFill="1" applyAlignment="1">
      <alignment horizontal="justify" vertical="center" wrapText="1"/>
    </xf>
    <xf numFmtId="0" fontId="63" fillId="3" borderId="0" xfId="0" applyFont="1" applyFill="1" applyAlignment="1">
      <alignment horizontal="justify" vertical="center"/>
    </xf>
    <xf numFmtId="0" fontId="49" fillId="3" borderId="0" xfId="13" applyFont="1" applyFill="1" applyBorder="1" applyAlignment="1" applyProtection="1">
      <alignment horizontal="center" vertical="center" wrapText="1"/>
    </xf>
    <xf numFmtId="166" fontId="13" fillId="3" borderId="0" xfId="9" applyNumberFormat="1" applyFont="1" applyFill="1" applyBorder="1" applyAlignment="1" applyProtection="1">
      <alignment horizontal="center" vertical="center"/>
      <protection hidden="1"/>
    </xf>
    <xf numFmtId="0" fontId="74" fillId="0" borderId="0" xfId="9" applyFont="1" applyFill="1" applyAlignment="1" applyProtection="1">
      <alignment horizontal="left" vertical="center" wrapText="1"/>
      <protection hidden="1"/>
    </xf>
    <xf numFmtId="0" fontId="6" fillId="3" borderId="0" xfId="12" applyFont="1" applyFill="1" applyAlignment="1">
      <alignment wrapText="1"/>
    </xf>
    <xf numFmtId="0" fontId="0" fillId="0" borderId="0" xfId="0" applyAlignment="1"/>
    <xf numFmtId="0" fontId="5" fillId="3" borderId="0" xfId="12" applyFont="1" applyFill="1" applyAlignment="1">
      <alignment wrapText="1"/>
    </xf>
    <xf numFmtId="0" fontId="0" fillId="0" borderId="0" xfId="0" applyAlignment="1">
      <alignment wrapText="1"/>
    </xf>
    <xf numFmtId="0" fontId="68" fillId="3" borderId="0" xfId="0" applyFont="1" applyFill="1" applyAlignment="1">
      <alignment wrapText="1"/>
    </xf>
  </cellXfs>
  <cellStyles count="18">
    <cellStyle name="Comma" xfId="1" builtinId="3"/>
    <cellStyle name="Cons" xfId="2"/>
    <cellStyle name="Double line" xfId="3"/>
    <cellStyle name="Euro" xfId="4"/>
    <cellStyle name="Heading1" xfId="5"/>
    <cellStyle name="Heading2" xfId="6"/>
    <cellStyle name="Heading3" xfId="7"/>
    <cellStyle name="Hyperlink" xfId="8" builtinId="8"/>
    <cellStyle name="Normal" xfId="0" builtinId="0"/>
    <cellStyle name="Normal_01_12_2003_T AV" xfId="9"/>
    <cellStyle name="Normal_CFS TITAN 2001" xfId="10"/>
    <cellStyle name="Normal_INTERIM REPORT 30.06.2003 (1) hpw" xfId="11"/>
    <cellStyle name="Normal_Schedule of disposals and acquisitions" xfId="12"/>
    <cellStyle name="Normal_ΑΝΑΛΥΣΕΙΣ ΙAS" xfId="13"/>
    <cellStyle name="Percent00" xfId="14"/>
    <cellStyle name="PercentCons" xfId="15"/>
    <cellStyle name="single line" xfId="16"/>
    <cellStyle name="Tab Header" xfId="17"/>
  </cellStyles>
  <dxfs count="2">
    <dxf>
      <font>
        <b/>
        <i val="0"/>
        <condense val="0"/>
        <extend val="0"/>
        <color indexed="9"/>
      </font>
      <fill>
        <patternFill>
          <bgColor indexed="10"/>
        </patternFill>
      </fill>
    </dxf>
    <dxf>
      <font>
        <b/>
        <i val="0"/>
        <condense val="0"/>
        <extend val="0"/>
        <color indexed="9"/>
      </font>
      <fill>
        <patternFill>
          <bgColor indexed="10"/>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sheetPr enableFormatConditionsCalculation="0">
    <tabColor indexed="19"/>
  </sheetPr>
  <dimension ref="A1:AP338"/>
  <sheetViews>
    <sheetView showGridLines="0" tabSelected="1" topLeftCell="A7" zoomScale="136" zoomScaleNormal="136" zoomScaleSheetLayoutView="75" workbookViewId="0">
      <selection activeCell="G7" sqref="G7"/>
    </sheetView>
  </sheetViews>
  <sheetFormatPr defaultRowHeight="12.75"/>
  <cols>
    <col min="1" max="1" width="6.5" style="35" customWidth="1"/>
    <col min="2" max="2" width="66.6640625" style="35" customWidth="1"/>
    <col min="3" max="3" width="11.5" style="473" bestFit="1" customWidth="1"/>
    <col min="4" max="4" width="15.33203125" style="249" customWidth="1"/>
    <col min="5" max="5" width="4.33203125" style="35" customWidth="1"/>
    <col min="6" max="6" width="9.33203125" style="35"/>
    <col min="7" max="7" width="16.33203125" style="35" bestFit="1" customWidth="1"/>
    <col min="8" max="16384" width="9.33203125" style="35"/>
  </cols>
  <sheetData>
    <row r="1" spans="1:42" ht="18.75">
      <c r="B1" s="36"/>
      <c r="C1" s="446"/>
      <c r="D1" s="443"/>
      <c r="E1" s="36"/>
      <c r="F1"/>
      <c r="G1"/>
      <c r="H1"/>
      <c r="I1"/>
      <c r="J1"/>
      <c r="K1"/>
      <c r="L1"/>
      <c r="M1"/>
      <c r="N1"/>
      <c r="O1"/>
      <c r="P1"/>
      <c r="Q1"/>
      <c r="R1"/>
      <c r="S1"/>
      <c r="T1"/>
      <c r="U1"/>
      <c r="V1"/>
      <c r="W1"/>
      <c r="X1"/>
      <c r="Y1"/>
      <c r="Z1"/>
      <c r="AA1"/>
      <c r="AB1"/>
      <c r="AC1"/>
      <c r="AD1"/>
      <c r="AE1"/>
      <c r="AF1"/>
      <c r="AG1"/>
      <c r="AH1"/>
      <c r="AI1"/>
      <c r="AJ1"/>
      <c r="AK1"/>
      <c r="AL1"/>
      <c r="AM1"/>
      <c r="AN1"/>
      <c r="AO1"/>
      <c r="AP1"/>
    </row>
    <row r="2" spans="1:42" ht="20.25">
      <c r="A2" s="11"/>
      <c r="B2" s="610" t="s">
        <v>433</v>
      </c>
      <c r="C2" s="611"/>
      <c r="D2" s="507"/>
      <c r="E2" s="463"/>
      <c r="F2"/>
      <c r="G2"/>
      <c r="H2"/>
      <c r="I2"/>
      <c r="J2"/>
      <c r="K2"/>
      <c r="L2"/>
      <c r="M2"/>
      <c r="N2"/>
      <c r="O2"/>
      <c r="P2"/>
      <c r="Q2"/>
      <c r="R2"/>
      <c r="S2"/>
      <c r="T2"/>
      <c r="U2"/>
      <c r="V2"/>
      <c r="W2"/>
      <c r="X2"/>
      <c r="Y2"/>
      <c r="Z2"/>
      <c r="AA2"/>
      <c r="AB2"/>
      <c r="AC2"/>
      <c r="AD2"/>
      <c r="AE2"/>
      <c r="AF2"/>
      <c r="AG2"/>
      <c r="AH2"/>
      <c r="AI2"/>
      <c r="AJ2"/>
      <c r="AK2"/>
      <c r="AL2"/>
      <c r="AM2"/>
      <c r="AN2"/>
      <c r="AO2"/>
      <c r="AP2"/>
    </row>
    <row r="3" spans="1:42" s="38" customFormat="1" ht="21.75" customHeight="1">
      <c r="A3" s="37"/>
      <c r="B3" s="612" t="s">
        <v>436</v>
      </c>
      <c r="C3" s="613"/>
      <c r="D3" s="11"/>
      <c r="E3" s="11"/>
      <c r="F3"/>
      <c r="G3"/>
      <c r="H3"/>
      <c r="I3"/>
      <c r="J3"/>
      <c r="K3"/>
      <c r="L3"/>
      <c r="M3"/>
      <c r="N3"/>
      <c r="O3"/>
      <c r="P3"/>
      <c r="Q3"/>
      <c r="R3"/>
      <c r="S3"/>
      <c r="T3"/>
      <c r="U3"/>
      <c r="V3"/>
      <c r="W3"/>
      <c r="X3"/>
      <c r="Y3"/>
      <c r="Z3"/>
      <c r="AA3"/>
      <c r="AB3"/>
      <c r="AC3"/>
      <c r="AD3"/>
      <c r="AE3"/>
      <c r="AF3"/>
      <c r="AG3"/>
      <c r="AH3"/>
      <c r="AI3"/>
      <c r="AJ3"/>
      <c r="AK3"/>
      <c r="AL3"/>
      <c r="AM3"/>
      <c r="AN3"/>
      <c r="AO3"/>
      <c r="AP3"/>
    </row>
    <row r="4" spans="1:42" s="38" customFormat="1" ht="19.5" customHeight="1">
      <c r="A4" s="37"/>
      <c r="B4" s="597" t="s">
        <v>429</v>
      </c>
      <c r="C4" s="447"/>
      <c r="D4" s="609"/>
      <c r="E4" s="45"/>
      <c r="F4"/>
      <c r="G4"/>
      <c r="H4"/>
      <c r="I4"/>
      <c r="J4"/>
      <c r="K4"/>
      <c r="L4"/>
      <c r="M4"/>
      <c r="N4"/>
      <c r="O4"/>
      <c r="P4"/>
      <c r="Q4"/>
      <c r="R4"/>
      <c r="S4"/>
      <c r="T4"/>
      <c r="U4"/>
      <c r="V4"/>
      <c r="W4"/>
      <c r="X4"/>
      <c r="Y4"/>
      <c r="Z4"/>
      <c r="AA4"/>
      <c r="AB4"/>
      <c r="AC4"/>
      <c r="AD4"/>
      <c r="AE4"/>
      <c r="AF4"/>
      <c r="AG4"/>
      <c r="AH4"/>
      <c r="AI4"/>
      <c r="AJ4"/>
      <c r="AK4"/>
      <c r="AL4"/>
      <c r="AM4"/>
      <c r="AN4"/>
      <c r="AO4"/>
      <c r="AP4"/>
    </row>
    <row r="5" spans="1:42" s="38" customFormat="1" ht="20.25" hidden="1">
      <c r="A5" s="37"/>
      <c r="B5" s="11"/>
      <c r="C5" s="447"/>
      <c r="D5" s="194"/>
      <c r="E5" s="11"/>
      <c r="F5"/>
      <c r="G5"/>
      <c r="H5"/>
      <c r="I5"/>
      <c r="J5"/>
      <c r="K5"/>
      <c r="L5"/>
      <c r="M5"/>
      <c r="N5"/>
      <c r="O5"/>
      <c r="P5"/>
      <c r="Q5"/>
      <c r="R5"/>
      <c r="S5"/>
      <c r="T5"/>
      <c r="U5"/>
      <c r="V5"/>
      <c r="W5"/>
      <c r="X5"/>
      <c r="Y5"/>
      <c r="Z5"/>
      <c r="AA5"/>
      <c r="AB5"/>
      <c r="AC5"/>
      <c r="AD5"/>
      <c r="AE5"/>
      <c r="AF5"/>
      <c r="AG5"/>
      <c r="AH5"/>
      <c r="AI5"/>
      <c r="AJ5"/>
      <c r="AK5"/>
      <c r="AL5"/>
      <c r="AM5"/>
      <c r="AN5"/>
      <c r="AO5"/>
      <c r="AP5"/>
    </row>
    <row r="6" spans="1:42" s="38" customFormat="1" ht="35.25" customHeight="1">
      <c r="A6" s="37"/>
      <c r="B6" s="11"/>
      <c r="C6" s="11"/>
      <c r="D6" s="11"/>
      <c r="E6" s="11"/>
      <c r="F6"/>
      <c r="G6"/>
      <c r="H6"/>
      <c r="I6"/>
      <c r="J6"/>
      <c r="K6"/>
      <c r="L6"/>
      <c r="M6"/>
      <c r="N6"/>
      <c r="O6"/>
      <c r="P6"/>
      <c r="Q6"/>
      <c r="R6"/>
      <c r="S6"/>
      <c r="T6"/>
      <c r="U6"/>
      <c r="V6"/>
      <c r="W6"/>
      <c r="X6"/>
      <c r="Y6"/>
      <c r="Z6"/>
      <c r="AA6"/>
      <c r="AB6"/>
      <c r="AC6"/>
      <c r="AD6"/>
      <c r="AE6"/>
      <c r="AF6"/>
      <c r="AG6"/>
      <c r="AH6"/>
      <c r="AI6"/>
      <c r="AJ6"/>
      <c r="AK6"/>
      <c r="AL6"/>
      <c r="AM6"/>
      <c r="AN6"/>
      <c r="AO6"/>
      <c r="AP6"/>
    </row>
    <row r="7" spans="1:42" s="1" customFormat="1" ht="42.75" customHeight="1">
      <c r="A7" s="39"/>
      <c r="B7" s="505" t="s">
        <v>400</v>
      </c>
      <c r="C7" s="476"/>
      <c r="D7" s="608">
        <v>40908</v>
      </c>
      <c r="E7" s="41"/>
      <c r="F7"/>
      <c r="G7"/>
      <c r="H7"/>
      <c r="I7"/>
      <c r="J7"/>
      <c r="K7"/>
      <c r="L7"/>
      <c r="M7"/>
      <c r="N7"/>
      <c r="O7"/>
      <c r="P7"/>
      <c r="Q7"/>
      <c r="R7"/>
      <c r="S7"/>
      <c r="T7"/>
      <c r="U7"/>
      <c r="V7"/>
      <c r="W7"/>
      <c r="X7"/>
      <c r="Y7"/>
      <c r="Z7"/>
      <c r="AA7"/>
      <c r="AB7"/>
      <c r="AC7"/>
      <c r="AD7"/>
      <c r="AE7"/>
      <c r="AF7"/>
      <c r="AG7"/>
      <c r="AH7"/>
      <c r="AI7"/>
      <c r="AJ7"/>
      <c r="AK7"/>
      <c r="AL7"/>
      <c r="AM7"/>
      <c r="AN7"/>
      <c r="AO7"/>
      <c r="AP7"/>
    </row>
    <row r="8" spans="1:42" s="1" customFormat="1" ht="3.75" customHeight="1">
      <c r="A8" s="39"/>
      <c r="B8" s="42"/>
      <c r="C8" s="448"/>
      <c r="D8" s="444"/>
      <c r="E8" s="42"/>
      <c r="F8"/>
      <c r="G8"/>
      <c r="H8"/>
      <c r="I8"/>
      <c r="J8"/>
      <c r="K8"/>
      <c r="L8"/>
      <c r="M8"/>
      <c r="N8"/>
      <c r="O8"/>
      <c r="P8"/>
      <c r="Q8"/>
      <c r="R8"/>
      <c r="S8"/>
      <c r="T8"/>
      <c r="U8"/>
      <c r="V8"/>
      <c r="W8"/>
      <c r="X8"/>
      <c r="Y8"/>
      <c r="Z8"/>
      <c r="AA8"/>
      <c r="AB8"/>
      <c r="AC8"/>
      <c r="AD8"/>
      <c r="AE8"/>
      <c r="AF8"/>
      <c r="AG8"/>
      <c r="AH8"/>
      <c r="AI8"/>
      <c r="AJ8"/>
      <c r="AK8"/>
      <c r="AL8"/>
      <c r="AM8"/>
      <c r="AN8"/>
      <c r="AO8"/>
      <c r="AP8"/>
    </row>
    <row r="9" spans="1:42" s="1" customFormat="1" ht="18.75" customHeight="1">
      <c r="A9" s="39"/>
      <c r="B9" s="316" t="s">
        <v>424</v>
      </c>
      <c r="C9" s="2"/>
      <c r="D9" s="575">
        <v>48838.13</v>
      </c>
      <c r="E9" s="598"/>
      <c r="F9"/>
      <c r="G9"/>
      <c r="H9"/>
      <c r="I9"/>
      <c r="J9"/>
      <c r="K9"/>
      <c r="L9"/>
      <c r="M9"/>
      <c r="N9"/>
      <c r="O9"/>
      <c r="P9"/>
      <c r="Q9"/>
      <c r="R9"/>
      <c r="S9"/>
      <c r="T9"/>
      <c r="U9"/>
      <c r="V9"/>
      <c r="W9"/>
      <c r="X9"/>
      <c r="Y9"/>
      <c r="Z9"/>
      <c r="AA9"/>
      <c r="AB9"/>
      <c r="AC9"/>
      <c r="AD9"/>
      <c r="AE9"/>
      <c r="AF9"/>
      <c r="AG9"/>
      <c r="AH9"/>
      <c r="AI9"/>
      <c r="AJ9"/>
      <c r="AK9"/>
      <c r="AL9"/>
      <c r="AM9"/>
      <c r="AN9"/>
      <c r="AO9"/>
      <c r="AP9"/>
    </row>
    <row r="10" spans="1:42" s="1" customFormat="1" ht="18.75" hidden="1" customHeight="1">
      <c r="A10" s="39"/>
      <c r="B10" s="498" t="s">
        <v>370</v>
      </c>
      <c r="C10" s="2"/>
      <c r="D10" s="575"/>
      <c r="E10" s="598"/>
      <c r="F10"/>
      <c r="G10"/>
      <c r="H10"/>
      <c r="I10"/>
      <c r="J10"/>
      <c r="K10"/>
      <c r="L10"/>
      <c r="M10"/>
      <c r="N10"/>
      <c r="O10"/>
      <c r="P10"/>
      <c r="Q10"/>
      <c r="R10"/>
      <c r="S10"/>
      <c r="T10"/>
      <c r="U10"/>
      <c r="V10"/>
      <c r="W10"/>
      <c r="X10"/>
      <c r="Y10"/>
      <c r="Z10"/>
      <c r="AA10"/>
      <c r="AB10"/>
      <c r="AC10"/>
      <c r="AD10"/>
      <c r="AE10"/>
      <c r="AF10"/>
      <c r="AG10"/>
      <c r="AH10"/>
      <c r="AI10"/>
      <c r="AJ10"/>
      <c r="AK10"/>
      <c r="AL10"/>
      <c r="AM10"/>
      <c r="AN10"/>
      <c r="AO10"/>
      <c r="AP10"/>
    </row>
    <row r="11" spans="1:42" s="1" customFormat="1" ht="17.25" customHeight="1">
      <c r="A11" s="39"/>
      <c r="B11" s="316" t="s">
        <v>401</v>
      </c>
      <c r="C11" s="2"/>
      <c r="D11" s="575">
        <v>1628.75</v>
      </c>
      <c r="E11" s="598"/>
      <c r="F11"/>
      <c r="G11"/>
      <c r="H11"/>
      <c r="I11"/>
      <c r="J11"/>
      <c r="K11"/>
      <c r="L11"/>
      <c r="M11"/>
      <c r="N11"/>
      <c r="O11"/>
      <c r="P11"/>
      <c r="Q11"/>
      <c r="R11"/>
      <c r="S11"/>
      <c r="T11"/>
      <c r="U11"/>
      <c r="V11"/>
      <c r="W11"/>
      <c r="X11"/>
      <c r="Y11"/>
      <c r="Z11"/>
      <c r="AA11"/>
      <c r="AB11"/>
      <c r="AC11"/>
      <c r="AD11"/>
      <c r="AE11"/>
      <c r="AF11"/>
      <c r="AG11"/>
      <c r="AH11"/>
      <c r="AI11"/>
      <c r="AJ11"/>
      <c r="AK11"/>
      <c r="AL11"/>
      <c r="AM11"/>
      <c r="AN11"/>
      <c r="AO11"/>
      <c r="AP11"/>
    </row>
    <row r="12" spans="1:42" s="1" customFormat="1" ht="18.75" hidden="1" customHeight="1">
      <c r="A12" s="39"/>
      <c r="B12" s="498" t="s">
        <v>114</v>
      </c>
      <c r="C12" s="2"/>
      <c r="D12" s="575"/>
      <c r="E12" s="598"/>
      <c r="F12"/>
      <c r="G12"/>
      <c r="H12"/>
      <c r="I12"/>
      <c r="J12"/>
      <c r="K12"/>
      <c r="L12"/>
      <c r="M12"/>
      <c r="N12"/>
      <c r="O12"/>
      <c r="P12"/>
      <c r="Q12"/>
      <c r="R12"/>
      <c r="S12"/>
      <c r="T12"/>
      <c r="U12"/>
      <c r="V12"/>
      <c r="W12"/>
      <c r="X12"/>
      <c r="Y12"/>
      <c r="Z12"/>
      <c r="AA12"/>
      <c r="AB12"/>
      <c r="AC12"/>
      <c r="AD12"/>
      <c r="AE12"/>
      <c r="AF12"/>
      <c r="AG12"/>
      <c r="AH12"/>
      <c r="AI12"/>
      <c r="AJ12"/>
      <c r="AK12"/>
      <c r="AL12"/>
      <c r="AM12"/>
      <c r="AN12"/>
      <c r="AO12"/>
      <c r="AP12"/>
    </row>
    <row r="13" spans="1:42" s="1" customFormat="1" ht="18.75" hidden="1" customHeight="1">
      <c r="A13" s="39"/>
      <c r="B13" s="316" t="s">
        <v>273</v>
      </c>
      <c r="C13" s="2"/>
      <c r="D13" s="575"/>
      <c r="E13" s="598"/>
      <c r="F13"/>
      <c r="G13"/>
      <c r="H13"/>
      <c r="I13"/>
      <c r="J13"/>
      <c r="K13"/>
      <c r="L13"/>
      <c r="M13"/>
      <c r="N13"/>
      <c r="O13"/>
      <c r="P13"/>
      <c r="Q13"/>
      <c r="R13"/>
      <c r="S13"/>
      <c r="T13"/>
      <c r="U13"/>
      <c r="V13"/>
      <c r="W13"/>
      <c r="X13"/>
      <c r="Y13"/>
      <c r="Z13"/>
      <c r="AA13"/>
      <c r="AB13"/>
      <c r="AC13"/>
      <c r="AD13"/>
      <c r="AE13"/>
      <c r="AF13"/>
      <c r="AG13"/>
      <c r="AH13"/>
      <c r="AI13"/>
      <c r="AJ13"/>
      <c r="AK13"/>
      <c r="AL13"/>
      <c r="AM13"/>
      <c r="AN13"/>
      <c r="AO13"/>
      <c r="AP13"/>
    </row>
    <row r="14" spans="1:42" s="1" customFormat="1" ht="18.75" customHeight="1">
      <c r="A14" s="39"/>
      <c r="B14" s="316" t="s">
        <v>425</v>
      </c>
      <c r="C14" s="2"/>
      <c r="D14" s="575">
        <v>463</v>
      </c>
      <c r="E14" s="598"/>
      <c r="F14"/>
      <c r="G14"/>
      <c r="H14"/>
      <c r="I14"/>
      <c r="J14"/>
      <c r="K14"/>
      <c r="L14"/>
      <c r="M14"/>
      <c r="N14"/>
      <c r="O14"/>
      <c r="P14"/>
      <c r="Q14"/>
      <c r="R14"/>
      <c r="S14"/>
      <c r="T14"/>
      <c r="U14"/>
      <c r="V14"/>
      <c r="W14"/>
      <c r="X14"/>
      <c r="Y14"/>
      <c r="Z14"/>
      <c r="AA14"/>
      <c r="AB14"/>
      <c r="AC14"/>
      <c r="AD14"/>
      <c r="AE14"/>
      <c r="AF14"/>
      <c r="AG14"/>
      <c r="AH14"/>
      <c r="AI14"/>
      <c r="AJ14"/>
      <c r="AK14"/>
      <c r="AL14"/>
      <c r="AM14"/>
      <c r="AN14"/>
      <c r="AO14"/>
      <c r="AP14"/>
    </row>
    <row r="15" spans="1:42" s="1" customFormat="1" ht="18" hidden="1" customHeight="1">
      <c r="A15" s="39"/>
      <c r="B15" s="316" t="s">
        <v>363</v>
      </c>
      <c r="C15" s="2"/>
      <c r="D15" s="575">
        <v>435042.72</v>
      </c>
      <c r="E15" s="598"/>
      <c r="F15"/>
      <c r="G15"/>
      <c r="H15"/>
      <c r="I15"/>
      <c r="J15"/>
      <c r="K15"/>
      <c r="L15"/>
      <c r="M15"/>
      <c r="N15"/>
      <c r="O15"/>
      <c r="P15"/>
      <c r="Q15"/>
      <c r="R15"/>
      <c r="S15"/>
      <c r="T15"/>
      <c r="U15"/>
      <c r="V15"/>
      <c r="W15"/>
      <c r="X15"/>
      <c r="Y15"/>
      <c r="Z15"/>
      <c r="AA15"/>
      <c r="AB15"/>
      <c r="AC15"/>
      <c r="AD15"/>
      <c r="AE15"/>
      <c r="AF15"/>
      <c r="AG15"/>
      <c r="AH15"/>
      <c r="AI15"/>
      <c r="AJ15"/>
      <c r="AK15"/>
      <c r="AL15"/>
      <c r="AM15"/>
      <c r="AN15"/>
      <c r="AO15"/>
      <c r="AP15"/>
    </row>
    <row r="16" spans="1:42" s="1" customFormat="1" ht="18.75" customHeight="1">
      <c r="A16" s="39"/>
      <c r="B16" s="503" t="s">
        <v>415</v>
      </c>
      <c r="C16" s="472"/>
      <c r="D16" s="576">
        <f>SUM(D9:D14)</f>
        <v>50929.88</v>
      </c>
      <c r="E16" s="599"/>
      <c r="F16"/>
      <c r="G16"/>
      <c r="H16"/>
      <c r="I16"/>
      <c r="J16"/>
      <c r="K16"/>
      <c r="L16"/>
      <c r="M16"/>
      <c r="N16"/>
      <c r="O16"/>
      <c r="P16"/>
      <c r="Q16"/>
      <c r="R16"/>
      <c r="S16"/>
      <c r="T16"/>
      <c r="U16"/>
      <c r="V16"/>
      <c r="W16"/>
      <c r="X16"/>
      <c r="Y16"/>
      <c r="Z16"/>
      <c r="AA16"/>
      <c r="AB16"/>
      <c r="AC16"/>
      <c r="AD16"/>
      <c r="AE16"/>
      <c r="AF16"/>
      <c r="AG16"/>
      <c r="AH16"/>
      <c r="AI16"/>
      <c r="AJ16"/>
      <c r="AK16"/>
      <c r="AL16"/>
      <c r="AM16"/>
      <c r="AN16"/>
      <c r="AO16"/>
      <c r="AP16"/>
    </row>
    <row r="17" spans="1:42" s="1" customFormat="1" ht="18.75" customHeight="1">
      <c r="A17" s="39"/>
      <c r="B17" s="316" t="s">
        <v>430</v>
      </c>
      <c r="C17" s="472"/>
      <c r="D17" s="575">
        <v>28603.32</v>
      </c>
      <c r="E17" s="600"/>
      <c r="F17"/>
      <c r="G17"/>
      <c r="H17"/>
      <c r="I17"/>
      <c r="J17"/>
      <c r="K17"/>
      <c r="L17"/>
      <c r="M17"/>
      <c r="N17"/>
      <c r="O17"/>
      <c r="P17"/>
      <c r="Q17"/>
      <c r="R17"/>
      <c r="S17"/>
      <c r="T17"/>
      <c r="U17"/>
      <c r="V17"/>
      <c r="W17"/>
      <c r="X17"/>
      <c r="Y17"/>
      <c r="Z17"/>
      <c r="AA17"/>
      <c r="AB17"/>
      <c r="AC17"/>
      <c r="AD17"/>
      <c r="AE17"/>
      <c r="AF17"/>
      <c r="AG17"/>
      <c r="AH17"/>
      <c r="AI17"/>
      <c r="AJ17"/>
      <c r="AK17"/>
      <c r="AL17"/>
      <c r="AM17"/>
      <c r="AN17"/>
      <c r="AO17"/>
      <c r="AP17"/>
    </row>
    <row r="18" spans="1:42" s="1" customFormat="1" ht="18.75" hidden="1" customHeight="1">
      <c r="A18" s="39"/>
      <c r="B18" s="316" t="s">
        <v>262</v>
      </c>
      <c r="C18" s="2"/>
      <c r="D18" s="575"/>
      <c r="E18" s="598"/>
      <c r="F18"/>
      <c r="G18"/>
      <c r="H18"/>
      <c r="I18"/>
      <c r="J18"/>
      <c r="K18"/>
      <c r="L18"/>
      <c r="M18"/>
      <c r="N18"/>
      <c r="O18"/>
      <c r="P18"/>
      <c r="Q18"/>
      <c r="R18"/>
      <c r="S18"/>
      <c r="T18"/>
      <c r="U18"/>
      <c r="V18"/>
      <c r="W18"/>
      <c r="X18"/>
      <c r="Y18"/>
      <c r="Z18"/>
      <c r="AA18"/>
      <c r="AB18"/>
      <c r="AC18"/>
      <c r="AD18"/>
      <c r="AE18"/>
      <c r="AF18"/>
      <c r="AG18"/>
      <c r="AH18"/>
      <c r="AI18"/>
      <c r="AJ18"/>
      <c r="AK18"/>
      <c r="AL18"/>
      <c r="AM18"/>
      <c r="AN18"/>
      <c r="AO18"/>
      <c r="AP18"/>
    </row>
    <row r="19" spans="1:42" s="1" customFormat="1" ht="17.25" customHeight="1">
      <c r="A19" s="39"/>
      <c r="B19" s="316" t="s">
        <v>402</v>
      </c>
      <c r="C19" s="2"/>
      <c r="D19" s="575">
        <v>560994.36</v>
      </c>
      <c r="E19" s="598"/>
      <c r="F19"/>
      <c r="G19"/>
      <c r="H19"/>
      <c r="I19"/>
      <c r="J19"/>
      <c r="K19"/>
      <c r="L19"/>
      <c r="M19"/>
      <c r="N19"/>
      <c r="O19"/>
      <c r="P19"/>
      <c r="Q19"/>
      <c r="R19"/>
      <c r="S19"/>
      <c r="T19"/>
      <c r="U19"/>
      <c r="V19"/>
      <c r="W19"/>
      <c r="X19"/>
      <c r="Y19"/>
      <c r="Z19"/>
      <c r="AA19"/>
      <c r="AB19"/>
      <c r="AC19"/>
      <c r="AD19"/>
      <c r="AE19"/>
      <c r="AF19"/>
      <c r="AG19"/>
      <c r="AH19"/>
      <c r="AI19"/>
      <c r="AJ19"/>
      <c r="AK19"/>
      <c r="AL19"/>
      <c r="AM19"/>
      <c r="AN19"/>
      <c r="AO19"/>
      <c r="AP19"/>
    </row>
    <row r="20" spans="1:42" s="1" customFormat="1" ht="18.75" hidden="1" customHeight="1">
      <c r="A20" s="39"/>
      <c r="B20" s="316" t="s">
        <v>55</v>
      </c>
      <c r="C20" s="2"/>
      <c r="D20" s="575"/>
      <c r="E20" s="598"/>
      <c r="F20"/>
      <c r="G20"/>
      <c r="H20"/>
      <c r="I20"/>
      <c r="J20"/>
      <c r="K20"/>
      <c r="L20"/>
      <c r="M20"/>
      <c r="N20"/>
      <c r="O20"/>
      <c r="P20"/>
      <c r="Q20"/>
      <c r="R20"/>
      <c r="S20"/>
      <c r="T20"/>
      <c r="U20"/>
      <c r="V20"/>
      <c r="W20"/>
      <c r="X20"/>
      <c r="Y20"/>
      <c r="Z20"/>
      <c r="AA20"/>
      <c r="AB20"/>
      <c r="AC20"/>
      <c r="AD20"/>
      <c r="AE20"/>
      <c r="AF20"/>
      <c r="AG20"/>
      <c r="AH20"/>
      <c r="AI20"/>
      <c r="AJ20"/>
      <c r="AK20"/>
      <c r="AL20"/>
      <c r="AM20"/>
      <c r="AN20"/>
      <c r="AO20"/>
      <c r="AP20"/>
    </row>
    <row r="21" spans="1:42" s="1" customFormat="1" ht="18.75" customHeight="1">
      <c r="A21" s="39"/>
      <c r="B21" s="320" t="s">
        <v>83</v>
      </c>
      <c r="C21" s="2"/>
      <c r="D21" s="577">
        <v>2222.0500000000002</v>
      </c>
      <c r="E21" s="598"/>
      <c r="F21"/>
      <c r="G21"/>
      <c r="H21"/>
      <c r="I21"/>
      <c r="J21"/>
      <c r="K21"/>
      <c r="L21"/>
      <c r="M21"/>
      <c r="N21"/>
      <c r="O21"/>
      <c r="P21"/>
      <c r="Q21"/>
      <c r="R21"/>
      <c r="S21"/>
      <c r="T21"/>
      <c r="U21"/>
      <c r="V21"/>
      <c r="W21"/>
      <c r="X21"/>
      <c r="Y21"/>
      <c r="Z21"/>
      <c r="AA21"/>
      <c r="AB21"/>
      <c r="AC21"/>
      <c r="AD21"/>
      <c r="AE21"/>
      <c r="AF21"/>
      <c r="AG21"/>
      <c r="AH21"/>
      <c r="AI21"/>
      <c r="AJ21"/>
      <c r="AK21"/>
      <c r="AL21"/>
      <c r="AM21"/>
      <c r="AN21"/>
      <c r="AO21"/>
      <c r="AP21"/>
    </row>
    <row r="22" spans="1:42" s="1" customFormat="1" ht="18.75" customHeight="1">
      <c r="A22" s="39"/>
      <c r="B22" s="503" t="s">
        <v>403</v>
      </c>
      <c r="C22" s="472"/>
      <c r="D22" s="578">
        <f>SUM(D17:D21)</f>
        <v>591819.73</v>
      </c>
      <c r="E22" s="599"/>
      <c r="F22"/>
      <c r="G22"/>
      <c r="H22"/>
      <c r="I22"/>
      <c r="J22"/>
      <c r="K22"/>
      <c r="L22"/>
      <c r="M22"/>
      <c r="N22"/>
      <c r="O22"/>
      <c r="P22"/>
      <c r="Q22"/>
      <c r="R22"/>
      <c r="S22"/>
      <c r="T22"/>
      <c r="U22"/>
      <c r="V22"/>
      <c r="W22"/>
      <c r="X22"/>
      <c r="Y22"/>
      <c r="Z22"/>
      <c r="AA22"/>
      <c r="AB22"/>
      <c r="AC22"/>
      <c r="AD22"/>
      <c r="AE22"/>
      <c r="AF22"/>
      <c r="AG22"/>
      <c r="AH22"/>
      <c r="AI22"/>
      <c r="AJ22"/>
      <c r="AK22"/>
      <c r="AL22"/>
      <c r="AM22"/>
      <c r="AN22"/>
      <c r="AO22"/>
      <c r="AP22"/>
    </row>
    <row r="23" spans="1:42" s="1" customFormat="1" ht="6" customHeight="1">
      <c r="A23" s="39"/>
      <c r="B23" s="316"/>
      <c r="C23" s="2"/>
      <c r="D23" s="579"/>
      <c r="E23" s="598"/>
      <c r="F23"/>
      <c r="G23"/>
      <c r="H23"/>
      <c r="I23"/>
      <c r="J23"/>
      <c r="K23"/>
      <c r="L23"/>
      <c r="M23"/>
      <c r="N23"/>
      <c r="O23"/>
      <c r="P23"/>
      <c r="Q23"/>
      <c r="R23"/>
      <c r="S23"/>
      <c r="T23"/>
      <c r="U23"/>
      <c r="V23"/>
      <c r="W23"/>
      <c r="X23"/>
      <c r="Y23"/>
      <c r="Z23"/>
      <c r="AA23"/>
      <c r="AB23"/>
      <c r="AC23"/>
      <c r="AD23"/>
      <c r="AE23"/>
      <c r="AF23"/>
      <c r="AG23"/>
      <c r="AH23"/>
      <c r="AI23"/>
      <c r="AJ23"/>
      <c r="AK23"/>
      <c r="AL23"/>
      <c r="AM23"/>
      <c r="AN23"/>
      <c r="AO23"/>
      <c r="AP23"/>
    </row>
    <row r="24" spans="1:42" s="1" customFormat="1" ht="18.75" customHeight="1" thickBot="1">
      <c r="A24" s="39"/>
      <c r="B24" s="509" t="s">
        <v>404</v>
      </c>
      <c r="C24" s="510"/>
      <c r="D24" s="580">
        <f>D22+D16</f>
        <v>642749.61</v>
      </c>
      <c r="E24" s="601"/>
      <c r="F24"/>
      <c r="G24"/>
      <c r="H24"/>
      <c r="I24"/>
      <c r="J24"/>
      <c r="K24"/>
      <c r="L24"/>
      <c r="M24"/>
      <c r="N24"/>
      <c r="O24"/>
      <c r="P24"/>
      <c r="Q24"/>
      <c r="R24"/>
      <c r="S24"/>
      <c r="T24"/>
      <c r="U24"/>
      <c r="V24"/>
      <c r="W24"/>
      <c r="X24"/>
      <c r="Y24"/>
      <c r="Z24"/>
      <c r="AA24"/>
      <c r="AB24"/>
      <c r="AC24"/>
      <c r="AD24"/>
      <c r="AE24"/>
      <c r="AF24"/>
      <c r="AG24"/>
      <c r="AH24"/>
      <c r="AI24"/>
      <c r="AJ24"/>
      <c r="AK24"/>
      <c r="AL24"/>
      <c r="AM24"/>
      <c r="AN24"/>
      <c r="AO24"/>
      <c r="AP24"/>
    </row>
    <row r="25" spans="1:42" s="1" customFormat="1" ht="18.75" customHeight="1" thickTop="1">
      <c r="A25" s="39"/>
      <c r="C25" s="2"/>
      <c r="D25" s="581"/>
      <c r="E25" s="598"/>
      <c r="F25"/>
      <c r="G25"/>
      <c r="H25"/>
      <c r="I25"/>
      <c r="J25"/>
      <c r="K25"/>
      <c r="L25"/>
      <c r="M25"/>
      <c r="N25"/>
      <c r="O25"/>
      <c r="P25"/>
      <c r="Q25"/>
      <c r="R25"/>
      <c r="S25"/>
      <c r="T25"/>
      <c r="U25"/>
      <c r="V25"/>
      <c r="W25"/>
      <c r="X25"/>
      <c r="Y25"/>
      <c r="Z25"/>
      <c r="AA25"/>
      <c r="AB25"/>
      <c r="AC25"/>
      <c r="AD25"/>
      <c r="AE25"/>
      <c r="AF25"/>
      <c r="AG25"/>
      <c r="AH25"/>
      <c r="AI25"/>
      <c r="AJ25"/>
      <c r="AK25"/>
      <c r="AL25"/>
      <c r="AM25"/>
      <c r="AN25"/>
      <c r="AO25"/>
      <c r="AP25"/>
    </row>
    <row r="26" spans="1:42" s="1" customFormat="1" ht="18.75" customHeight="1">
      <c r="A26" s="39"/>
      <c r="B26" s="506" t="s">
        <v>405</v>
      </c>
      <c r="C26" s="472"/>
      <c r="D26" s="582"/>
      <c r="E26" s="602"/>
      <c r="F26"/>
      <c r="G26"/>
      <c r="H26"/>
      <c r="I26"/>
      <c r="J26"/>
      <c r="K26"/>
      <c r="L26"/>
      <c r="M26"/>
      <c r="N26"/>
      <c r="O26"/>
      <c r="P26"/>
      <c r="Q26"/>
      <c r="R26"/>
      <c r="S26"/>
      <c r="T26"/>
      <c r="U26"/>
      <c r="V26"/>
      <c r="W26"/>
      <c r="X26"/>
      <c r="Y26"/>
      <c r="Z26"/>
      <c r="AA26"/>
      <c r="AB26"/>
      <c r="AC26"/>
      <c r="AD26"/>
      <c r="AE26"/>
      <c r="AF26"/>
      <c r="AG26"/>
      <c r="AH26"/>
      <c r="AI26"/>
      <c r="AJ26"/>
      <c r="AK26"/>
      <c r="AL26"/>
      <c r="AM26"/>
      <c r="AN26"/>
      <c r="AO26"/>
      <c r="AP26"/>
    </row>
    <row r="27" spans="1:42" s="1" customFormat="1" ht="18.75" customHeight="1">
      <c r="A27" s="39"/>
      <c r="B27" s="316" t="s">
        <v>406</v>
      </c>
      <c r="C27" s="2"/>
      <c r="D27" s="575">
        <v>186990.63</v>
      </c>
      <c r="E27" s="603"/>
      <c r="F27"/>
      <c r="G27"/>
      <c r="H27"/>
      <c r="I27"/>
      <c r="J27"/>
      <c r="K27"/>
      <c r="L27"/>
      <c r="M27"/>
      <c r="N27"/>
      <c r="O27"/>
      <c r="P27"/>
      <c r="Q27"/>
      <c r="R27"/>
      <c r="S27"/>
      <c r="T27"/>
      <c r="U27"/>
      <c r="V27"/>
      <c r="W27"/>
      <c r="X27"/>
      <c r="Y27"/>
      <c r="Z27"/>
      <c r="AA27"/>
      <c r="AB27"/>
      <c r="AC27"/>
      <c r="AD27"/>
      <c r="AE27"/>
      <c r="AF27"/>
      <c r="AG27"/>
      <c r="AH27"/>
      <c r="AI27"/>
      <c r="AJ27"/>
      <c r="AK27"/>
      <c r="AL27"/>
      <c r="AM27"/>
      <c r="AN27"/>
      <c r="AO27"/>
      <c r="AP27"/>
    </row>
    <row r="28" spans="1:42" s="1" customFormat="1" ht="18.75" customHeight="1">
      <c r="A28" s="39"/>
      <c r="B28" s="316" t="s">
        <v>416</v>
      </c>
      <c r="C28" s="2"/>
      <c r="D28" s="575">
        <v>13151.8</v>
      </c>
      <c r="E28" s="600"/>
      <c r="F28"/>
      <c r="G28"/>
      <c r="H28"/>
      <c r="I28"/>
      <c r="J28"/>
      <c r="K28"/>
      <c r="L28"/>
      <c r="M28"/>
      <c r="N28"/>
      <c r="O28"/>
      <c r="P28"/>
      <c r="Q28"/>
      <c r="R28"/>
      <c r="S28"/>
      <c r="T28"/>
      <c r="U28"/>
      <c r="V28"/>
      <c r="W28"/>
      <c r="X28"/>
      <c r="Y28"/>
      <c r="Z28"/>
      <c r="AA28"/>
      <c r="AB28"/>
      <c r="AC28"/>
      <c r="AD28"/>
      <c r="AE28"/>
      <c r="AF28"/>
      <c r="AG28"/>
      <c r="AH28"/>
      <c r="AI28"/>
      <c r="AJ28"/>
      <c r="AK28"/>
      <c r="AL28"/>
      <c r="AM28"/>
      <c r="AN28"/>
      <c r="AO28"/>
      <c r="AP28"/>
    </row>
    <row r="29" spans="1:42" s="1" customFormat="1" ht="18.75" customHeight="1">
      <c r="A29" s="39"/>
      <c r="B29" s="503" t="s">
        <v>417</v>
      </c>
      <c r="C29" s="448"/>
      <c r="D29" s="576">
        <f>SUM(D27:D28)</f>
        <v>200142.43</v>
      </c>
      <c r="E29" s="598"/>
      <c r="F29"/>
      <c r="G29"/>
      <c r="H29"/>
      <c r="I29"/>
      <c r="J29"/>
      <c r="K29"/>
      <c r="L29"/>
      <c r="M29"/>
      <c r="N29"/>
      <c r="O29"/>
      <c r="P29"/>
      <c r="Q29"/>
      <c r="R29"/>
      <c r="S29"/>
      <c r="T29"/>
      <c r="U29"/>
      <c r="V29"/>
      <c r="W29"/>
      <c r="X29"/>
      <c r="Y29"/>
      <c r="Z29"/>
      <c r="AA29"/>
      <c r="AB29"/>
      <c r="AC29"/>
      <c r="AD29"/>
      <c r="AE29"/>
      <c r="AF29"/>
      <c r="AG29"/>
      <c r="AH29"/>
      <c r="AI29"/>
      <c r="AJ29"/>
      <c r="AK29"/>
      <c r="AL29"/>
      <c r="AM29"/>
      <c r="AN29"/>
      <c r="AO29"/>
      <c r="AP29"/>
    </row>
    <row r="30" spans="1:42" s="1" customFormat="1" ht="9" customHeight="1">
      <c r="A30" s="39"/>
      <c r="B30" s="477"/>
      <c r="C30" s="448"/>
      <c r="D30" s="584"/>
      <c r="E30" s="598"/>
      <c r="F30"/>
      <c r="G30"/>
      <c r="H30"/>
      <c r="I30"/>
      <c r="J30"/>
      <c r="K30"/>
      <c r="L30"/>
      <c r="M30"/>
      <c r="N30"/>
      <c r="O30"/>
      <c r="P30"/>
      <c r="Q30"/>
      <c r="R30"/>
      <c r="S30"/>
      <c r="T30"/>
      <c r="U30"/>
      <c r="V30"/>
      <c r="W30"/>
      <c r="X30"/>
      <c r="Y30"/>
      <c r="Z30"/>
      <c r="AA30"/>
      <c r="AB30"/>
      <c r="AC30"/>
      <c r="AD30"/>
      <c r="AE30"/>
      <c r="AF30"/>
      <c r="AG30"/>
      <c r="AH30"/>
      <c r="AI30"/>
      <c r="AJ30"/>
      <c r="AK30"/>
      <c r="AL30"/>
      <c r="AM30"/>
      <c r="AN30"/>
      <c r="AO30"/>
      <c r="AP30"/>
    </row>
    <row r="31" spans="1:42" s="1" customFormat="1" ht="18.75" customHeight="1">
      <c r="A31" s="39"/>
      <c r="B31" s="503" t="s">
        <v>407</v>
      </c>
      <c r="C31" s="448"/>
      <c r="D31" s="584">
        <f xml:space="preserve"> D29</f>
        <v>200142.43</v>
      </c>
      <c r="E31" s="598"/>
      <c r="F31"/>
      <c r="G31"/>
      <c r="H31"/>
      <c r="I31"/>
      <c r="J31"/>
      <c r="K31"/>
      <c r="L31"/>
      <c r="M31"/>
      <c r="N31"/>
      <c r="O31"/>
      <c r="P31"/>
      <c r="Q31"/>
      <c r="R31"/>
      <c r="S31"/>
      <c r="T31"/>
      <c r="U31"/>
      <c r="V31"/>
      <c r="W31"/>
      <c r="X31"/>
      <c r="Y31"/>
      <c r="Z31"/>
      <c r="AA31"/>
      <c r="AB31"/>
      <c r="AC31"/>
      <c r="AD31"/>
      <c r="AE31"/>
      <c r="AF31"/>
      <c r="AG31"/>
      <c r="AH31"/>
      <c r="AI31"/>
      <c r="AJ31"/>
      <c r="AK31"/>
      <c r="AL31"/>
      <c r="AM31"/>
      <c r="AN31"/>
      <c r="AO31"/>
      <c r="AP31"/>
    </row>
    <row r="32" spans="1:42" s="1" customFormat="1" ht="6" customHeight="1">
      <c r="A32" s="39"/>
      <c r="B32" s="42"/>
      <c r="C32" s="448"/>
      <c r="D32" s="584"/>
      <c r="E32" s="598"/>
      <c r="F32"/>
      <c r="G32"/>
      <c r="H32"/>
      <c r="I32"/>
      <c r="J32"/>
      <c r="K32"/>
      <c r="L32"/>
      <c r="M32"/>
      <c r="N32"/>
      <c r="O32"/>
      <c r="P32"/>
      <c r="Q32"/>
      <c r="R32"/>
      <c r="S32"/>
      <c r="T32"/>
      <c r="U32"/>
      <c r="V32"/>
      <c r="W32"/>
      <c r="X32"/>
      <c r="Y32"/>
      <c r="Z32"/>
      <c r="AA32"/>
      <c r="AB32"/>
      <c r="AC32"/>
      <c r="AD32"/>
      <c r="AE32"/>
      <c r="AF32"/>
      <c r="AG32"/>
      <c r="AH32"/>
      <c r="AI32"/>
      <c r="AJ32"/>
      <c r="AK32"/>
      <c r="AL32"/>
      <c r="AM32"/>
      <c r="AN32"/>
      <c r="AO32"/>
      <c r="AP32"/>
    </row>
    <row r="33" spans="1:42" s="1" customFormat="1" ht="18.75" customHeight="1">
      <c r="A33" s="39"/>
      <c r="B33" s="316" t="s">
        <v>431</v>
      </c>
      <c r="C33" s="44"/>
      <c r="D33" s="575">
        <v>390000</v>
      </c>
      <c r="E33" s="598"/>
      <c r="F33"/>
      <c r="G33"/>
      <c r="H33"/>
      <c r="I33"/>
      <c r="J33"/>
      <c r="K33"/>
      <c r="L33"/>
      <c r="M33"/>
      <c r="N33"/>
      <c r="O33"/>
      <c r="P33"/>
      <c r="Q33"/>
      <c r="R33"/>
      <c r="S33"/>
      <c r="T33"/>
      <c r="U33"/>
      <c r="V33"/>
      <c r="W33"/>
      <c r="X33"/>
      <c r="Y33"/>
      <c r="Z33"/>
      <c r="AA33"/>
      <c r="AB33"/>
      <c r="AC33"/>
      <c r="AD33"/>
      <c r="AE33"/>
      <c r="AF33"/>
      <c r="AG33"/>
      <c r="AH33"/>
      <c r="AI33"/>
      <c r="AJ33"/>
      <c r="AK33"/>
      <c r="AL33"/>
      <c r="AM33"/>
      <c r="AN33"/>
      <c r="AO33"/>
      <c r="AP33"/>
    </row>
    <row r="34" spans="1:42" s="1" customFormat="1" ht="18.75" customHeight="1">
      <c r="A34" s="39"/>
      <c r="B34" s="316" t="s">
        <v>309</v>
      </c>
      <c r="C34" s="2"/>
      <c r="D34" s="575">
        <v>52607.18</v>
      </c>
      <c r="E34" s="604"/>
      <c r="F34"/>
      <c r="G34"/>
      <c r="H34"/>
      <c r="I34"/>
      <c r="J34"/>
      <c r="K34"/>
      <c r="L34"/>
      <c r="M34"/>
      <c r="N34"/>
      <c r="O34"/>
      <c r="P34"/>
      <c r="Q34"/>
      <c r="R34"/>
      <c r="S34"/>
      <c r="T34"/>
      <c r="U34"/>
      <c r="V34"/>
      <c r="W34"/>
      <c r="X34"/>
      <c r="Y34"/>
      <c r="Z34"/>
      <c r="AA34"/>
      <c r="AB34"/>
      <c r="AC34"/>
      <c r="AD34"/>
      <c r="AE34"/>
      <c r="AF34"/>
      <c r="AG34"/>
      <c r="AH34"/>
      <c r="AI34"/>
      <c r="AJ34"/>
      <c r="AK34"/>
      <c r="AL34"/>
      <c r="AM34"/>
      <c r="AN34"/>
      <c r="AO34"/>
      <c r="AP34"/>
    </row>
    <row r="35" spans="1:42" s="1" customFormat="1" ht="18.75" customHeight="1">
      <c r="A35" s="39"/>
      <c r="B35" s="503" t="s">
        <v>418</v>
      </c>
      <c r="C35" s="448"/>
      <c r="D35" s="576">
        <f>SUM(D33:D34)</f>
        <v>442607.18</v>
      </c>
      <c r="E35" s="600"/>
      <c r="F35"/>
      <c r="G35"/>
      <c r="H35"/>
      <c r="I35"/>
      <c r="J35"/>
      <c r="K35"/>
      <c r="L35"/>
      <c r="M35"/>
      <c r="N35"/>
      <c r="O35"/>
      <c r="P35"/>
      <c r="Q35"/>
      <c r="R35"/>
      <c r="S35"/>
      <c r="T35"/>
      <c r="U35"/>
      <c r="V35"/>
      <c r="W35"/>
      <c r="X35"/>
      <c r="Y35"/>
      <c r="Z35"/>
      <c r="AA35"/>
      <c r="AB35"/>
      <c r="AC35"/>
      <c r="AD35"/>
      <c r="AE35"/>
      <c r="AF35"/>
      <c r="AG35"/>
      <c r="AH35"/>
      <c r="AI35"/>
      <c r="AJ35"/>
      <c r="AK35"/>
      <c r="AL35"/>
      <c r="AM35"/>
      <c r="AN35"/>
      <c r="AO35"/>
      <c r="AP35"/>
    </row>
    <row r="36" spans="1:42" s="1" customFormat="1" ht="4.5" customHeight="1">
      <c r="A36" s="39"/>
      <c r="B36" s="477"/>
      <c r="C36"/>
      <c r="D36" s="583"/>
      <c r="E36" s="598"/>
      <c r="F36"/>
      <c r="G36"/>
      <c r="H36"/>
      <c r="I36"/>
      <c r="J36"/>
      <c r="K36"/>
      <c r="L36"/>
      <c r="M36"/>
      <c r="N36"/>
      <c r="O36"/>
      <c r="P36"/>
      <c r="Q36"/>
      <c r="R36"/>
      <c r="S36"/>
      <c r="T36"/>
      <c r="U36"/>
      <c r="V36"/>
      <c r="W36"/>
      <c r="X36"/>
      <c r="Y36"/>
      <c r="Z36"/>
      <c r="AA36"/>
      <c r="AB36"/>
      <c r="AC36"/>
      <c r="AD36"/>
      <c r="AE36"/>
      <c r="AF36"/>
      <c r="AG36"/>
      <c r="AH36"/>
      <c r="AI36"/>
      <c r="AJ36"/>
      <c r="AK36"/>
      <c r="AL36"/>
      <c r="AM36"/>
      <c r="AN36"/>
      <c r="AO36"/>
      <c r="AP36"/>
    </row>
    <row r="37" spans="1:42" s="1" customFormat="1" ht="24" customHeight="1" thickBot="1">
      <c r="A37" s="39"/>
      <c r="B37" s="509" t="s">
        <v>419</v>
      </c>
      <c r="C37" s="511"/>
      <c r="D37" s="585">
        <f>+D31+D35</f>
        <v>642749.61</v>
      </c>
      <c r="E37" s="598"/>
      <c r="F37"/>
      <c r="G37"/>
      <c r="H37"/>
      <c r="I37"/>
      <c r="J37"/>
      <c r="K37"/>
      <c r="L37"/>
      <c r="M37"/>
      <c r="N37"/>
      <c r="O37"/>
      <c r="P37"/>
      <c r="Q37"/>
      <c r="R37"/>
      <c r="S37"/>
      <c r="T37"/>
      <c r="U37"/>
      <c r="V37"/>
      <c r="W37"/>
      <c r="X37"/>
      <c r="Y37"/>
      <c r="Z37"/>
      <c r="AA37"/>
      <c r="AB37"/>
      <c r="AC37"/>
      <c r="AD37"/>
      <c r="AE37"/>
      <c r="AF37"/>
      <c r="AG37"/>
      <c r="AH37"/>
      <c r="AI37"/>
      <c r="AJ37"/>
      <c r="AK37"/>
      <c r="AL37"/>
      <c r="AM37"/>
      <c r="AN37"/>
      <c r="AO37"/>
      <c r="AP37"/>
    </row>
    <row r="38" spans="1:42" s="1" customFormat="1" ht="18.75" customHeight="1" thickTop="1">
      <c r="A38" s="39"/>
      <c r="B38"/>
      <c r="C38"/>
      <c r="D38" s="508"/>
      <c r="E38" s="598"/>
      <c r="F38"/>
      <c r="G38"/>
      <c r="H38"/>
      <c r="I38"/>
      <c r="J38"/>
      <c r="K38"/>
      <c r="L38"/>
      <c r="M38"/>
      <c r="N38"/>
      <c r="O38"/>
      <c r="P38"/>
      <c r="Q38"/>
      <c r="R38"/>
      <c r="S38"/>
      <c r="T38"/>
      <c r="U38"/>
      <c r="V38"/>
      <c r="W38"/>
      <c r="X38"/>
      <c r="Y38"/>
      <c r="Z38"/>
      <c r="AA38"/>
      <c r="AB38"/>
      <c r="AC38"/>
      <c r="AD38"/>
      <c r="AE38"/>
      <c r="AF38"/>
      <c r="AG38"/>
      <c r="AH38"/>
      <c r="AI38"/>
      <c r="AJ38"/>
      <c r="AK38"/>
      <c r="AL38"/>
      <c r="AM38"/>
      <c r="AN38"/>
      <c r="AO38"/>
      <c r="AP38"/>
    </row>
    <row r="39" spans="1:42" s="1" customFormat="1" ht="24.75" customHeight="1">
      <c r="A39" s="39"/>
      <c r="B39"/>
      <c r="C39"/>
      <c r="D39" s="508"/>
      <c r="E39" s="211"/>
      <c r="F39"/>
      <c r="G39"/>
      <c r="H39"/>
      <c r="I39"/>
      <c r="J39"/>
      <c r="K39"/>
      <c r="L39"/>
      <c r="M39"/>
      <c r="N39"/>
      <c r="O39"/>
      <c r="P39"/>
      <c r="Q39"/>
      <c r="R39"/>
      <c r="S39"/>
      <c r="T39"/>
      <c r="U39"/>
      <c r="V39"/>
      <c r="W39"/>
      <c r="X39"/>
      <c r="Y39"/>
      <c r="Z39"/>
      <c r="AA39"/>
      <c r="AB39"/>
      <c r="AC39"/>
      <c r="AD39"/>
      <c r="AE39"/>
      <c r="AF39"/>
      <c r="AG39"/>
      <c r="AH39"/>
      <c r="AI39"/>
      <c r="AJ39"/>
      <c r="AK39"/>
      <c r="AL39"/>
      <c r="AM39"/>
      <c r="AN39"/>
      <c r="AO39"/>
      <c r="AP39"/>
    </row>
    <row r="40" spans="1:42" s="1" customFormat="1" ht="18.75" customHeight="1">
      <c r="A40" s="39"/>
      <c r="B40" s="605"/>
      <c r="C40" s="605"/>
      <c r="D40" s="605"/>
      <c r="E40" s="211"/>
      <c r="F40"/>
      <c r="G40"/>
      <c r="H40"/>
      <c r="I40"/>
      <c r="J40"/>
      <c r="K40"/>
      <c r="L40"/>
      <c r="M40"/>
      <c r="N40"/>
      <c r="O40"/>
      <c r="P40"/>
      <c r="Q40"/>
      <c r="R40"/>
      <c r="S40"/>
      <c r="T40"/>
      <c r="U40"/>
      <c r="V40"/>
      <c r="W40"/>
      <c r="X40"/>
      <c r="Y40"/>
      <c r="Z40"/>
      <c r="AA40"/>
      <c r="AB40"/>
      <c r="AC40"/>
      <c r="AD40"/>
      <c r="AE40"/>
      <c r="AF40"/>
      <c r="AG40"/>
      <c r="AH40"/>
      <c r="AI40"/>
      <c r="AJ40"/>
      <c r="AK40"/>
      <c r="AL40"/>
      <c r="AM40"/>
      <c r="AN40"/>
      <c r="AO40"/>
      <c r="AP40"/>
    </row>
    <row r="41" spans="1:42" s="1" customFormat="1" ht="18.75" customHeight="1">
      <c r="A41" s="39"/>
      <c r="B41"/>
      <c r="C41"/>
      <c r="D41" s="508"/>
      <c r="E41" s="248"/>
      <c r="F41"/>
      <c r="G41"/>
      <c r="H41"/>
      <c r="I41"/>
      <c r="J41"/>
      <c r="K41"/>
      <c r="L41"/>
      <c r="M41"/>
      <c r="N41"/>
      <c r="O41"/>
      <c r="P41"/>
      <c r="Q41"/>
      <c r="R41"/>
      <c r="S41"/>
      <c r="T41"/>
      <c r="U41"/>
      <c r="V41"/>
      <c r="W41"/>
      <c r="X41"/>
      <c r="Y41"/>
      <c r="Z41"/>
      <c r="AA41"/>
      <c r="AB41"/>
      <c r="AC41"/>
      <c r="AD41"/>
      <c r="AE41"/>
      <c r="AF41"/>
      <c r="AG41"/>
      <c r="AH41"/>
      <c r="AI41"/>
      <c r="AJ41"/>
      <c r="AK41"/>
      <c r="AL41"/>
      <c r="AM41"/>
      <c r="AN41"/>
      <c r="AO41"/>
      <c r="AP41"/>
    </row>
    <row r="42" spans="1:42" s="1" customFormat="1" ht="18.75" customHeight="1">
      <c r="A42" s="39"/>
      <c r="B42"/>
      <c r="C42"/>
      <c r="D42" s="508"/>
      <c r="E42" s="248"/>
      <c r="F42"/>
      <c r="G42"/>
      <c r="H42"/>
      <c r="I42"/>
      <c r="J42"/>
      <c r="K42"/>
      <c r="L42"/>
      <c r="M42"/>
      <c r="N42"/>
      <c r="O42"/>
      <c r="P42"/>
      <c r="Q42"/>
      <c r="R42"/>
      <c r="S42"/>
      <c r="T42"/>
      <c r="U42"/>
      <c r="V42"/>
      <c r="W42"/>
      <c r="X42"/>
      <c r="Y42"/>
      <c r="Z42"/>
      <c r="AA42"/>
      <c r="AB42"/>
      <c r="AC42"/>
      <c r="AD42"/>
      <c r="AE42"/>
      <c r="AF42"/>
      <c r="AG42"/>
      <c r="AH42"/>
      <c r="AI42"/>
      <c r="AJ42"/>
      <c r="AK42"/>
      <c r="AL42"/>
      <c r="AM42"/>
      <c r="AN42"/>
      <c r="AO42"/>
      <c r="AP42"/>
    </row>
    <row r="43" spans="1:42" s="1" customFormat="1" ht="1.5" customHeight="1">
      <c r="A43" s="39"/>
      <c r="B43"/>
      <c r="C43"/>
      <c r="D43" s="508"/>
      <c r="E43" s="248"/>
      <c r="F43"/>
      <c r="G43"/>
      <c r="H43"/>
      <c r="I43"/>
      <c r="J43"/>
      <c r="K43"/>
      <c r="L43"/>
      <c r="M43"/>
      <c r="N43"/>
      <c r="O43"/>
      <c r="P43"/>
      <c r="Q43"/>
      <c r="R43"/>
      <c r="S43"/>
      <c r="T43"/>
      <c r="U43"/>
      <c r="V43"/>
      <c r="W43"/>
      <c r="X43"/>
      <c r="Y43"/>
      <c r="Z43"/>
      <c r="AA43"/>
      <c r="AB43"/>
      <c r="AC43"/>
      <c r="AD43"/>
      <c r="AE43"/>
      <c r="AF43"/>
      <c r="AG43"/>
      <c r="AH43"/>
      <c r="AI43"/>
      <c r="AJ43"/>
      <c r="AK43"/>
      <c r="AL43"/>
      <c r="AM43"/>
      <c r="AN43"/>
      <c r="AO43"/>
      <c r="AP43"/>
    </row>
    <row r="44" spans="1:42" s="1" customFormat="1" ht="18.75" customHeight="1">
      <c r="A44" s="39"/>
      <c r="B44"/>
      <c r="C44"/>
      <c r="D44" s="508"/>
      <c r="E44" s="248"/>
      <c r="F44"/>
      <c r="G44"/>
      <c r="H44"/>
      <c r="I44"/>
      <c r="J44"/>
      <c r="K44"/>
      <c r="L44"/>
      <c r="M44"/>
      <c r="N44"/>
      <c r="O44"/>
      <c r="P44"/>
      <c r="Q44"/>
      <c r="R44"/>
      <c r="S44"/>
      <c r="T44"/>
      <c r="U44"/>
      <c r="V44"/>
      <c r="W44"/>
      <c r="X44"/>
      <c r="Y44"/>
      <c r="Z44"/>
      <c r="AA44"/>
      <c r="AB44"/>
      <c r="AC44"/>
      <c r="AD44"/>
      <c r="AE44"/>
      <c r="AF44"/>
      <c r="AG44"/>
      <c r="AH44"/>
      <c r="AI44"/>
      <c r="AJ44"/>
      <c r="AK44"/>
      <c r="AL44"/>
      <c r="AM44"/>
      <c r="AN44"/>
      <c r="AO44"/>
      <c r="AP44"/>
    </row>
    <row r="45" spans="1:42" s="1" customFormat="1" ht="18.75" customHeight="1">
      <c r="A45" s="39"/>
      <c r="B45" s="42"/>
      <c r="C45" s="448"/>
      <c r="D45" s="233"/>
      <c r="E45" s="212"/>
      <c r="F45"/>
      <c r="G45"/>
      <c r="H45"/>
      <c r="I45"/>
      <c r="J45"/>
      <c r="K45"/>
      <c r="L45"/>
      <c r="M45"/>
      <c r="N45"/>
      <c r="O45"/>
      <c r="P45"/>
      <c r="Q45"/>
      <c r="R45"/>
      <c r="S45"/>
      <c r="T45"/>
      <c r="U45"/>
      <c r="V45"/>
      <c r="W45"/>
      <c r="X45"/>
      <c r="Y45"/>
      <c r="Z45"/>
      <c r="AA45"/>
      <c r="AB45"/>
      <c r="AC45"/>
      <c r="AD45"/>
      <c r="AE45"/>
      <c r="AF45"/>
      <c r="AG45"/>
      <c r="AH45"/>
      <c r="AI45"/>
      <c r="AJ45"/>
      <c r="AK45"/>
      <c r="AL45"/>
      <c r="AM45"/>
      <c r="AN45"/>
      <c r="AO45"/>
      <c r="AP45"/>
    </row>
    <row r="46" spans="1:42" s="1" customFormat="1" ht="18.75" customHeight="1">
      <c r="A46" s="39"/>
      <c r="B46" s="42"/>
      <c r="C46" s="448"/>
      <c r="D46" s="233"/>
      <c r="E46" s="212"/>
      <c r="F46"/>
      <c r="G46"/>
      <c r="H46"/>
      <c r="I46"/>
      <c r="J46"/>
      <c r="K46"/>
      <c r="L46"/>
      <c r="M46"/>
      <c r="N46"/>
      <c r="O46"/>
      <c r="P46"/>
      <c r="Q46"/>
      <c r="R46"/>
      <c r="S46"/>
      <c r="T46"/>
      <c r="U46"/>
      <c r="V46"/>
      <c r="W46"/>
      <c r="X46"/>
      <c r="Y46"/>
      <c r="Z46"/>
      <c r="AA46"/>
      <c r="AB46"/>
      <c r="AC46"/>
      <c r="AD46"/>
      <c r="AE46"/>
      <c r="AF46"/>
      <c r="AG46"/>
      <c r="AH46"/>
      <c r="AI46"/>
      <c r="AJ46"/>
      <c r="AK46"/>
      <c r="AL46"/>
      <c r="AM46"/>
      <c r="AN46"/>
      <c r="AO46"/>
      <c r="AP46"/>
    </row>
    <row r="47" spans="1:42" s="1" customFormat="1" ht="33.75" customHeight="1">
      <c r="A47" s="39"/>
      <c r="B47"/>
      <c r="C47"/>
      <c r="D47"/>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row>
    <row r="48" spans="1:42" s="1" customFormat="1" ht="12" customHeight="1">
      <c r="A48" s="39"/>
      <c r="B48"/>
      <c r="C48"/>
      <c r="D48"/>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row>
    <row r="49" spans="1:42" s="1" customFormat="1">
      <c r="A49" s="39"/>
      <c r="B49"/>
      <c r="C49"/>
      <c r="D49"/>
      <c r="E49"/>
      <c r="F49"/>
      <c r="G49"/>
      <c r="H49"/>
      <c r="I49"/>
      <c r="J49"/>
      <c r="K49"/>
      <c r="L49"/>
      <c r="M49"/>
      <c r="N49"/>
      <c r="O49"/>
      <c r="P49"/>
      <c r="Q49"/>
      <c r="R49"/>
      <c r="S49"/>
      <c r="T49"/>
      <c r="U49"/>
      <c r="V49"/>
      <c r="W49"/>
      <c r="X49"/>
      <c r="Y49"/>
      <c r="Z49"/>
      <c r="AA49"/>
      <c r="AB49"/>
      <c r="AC49"/>
      <c r="AD49"/>
      <c r="AE49"/>
      <c r="AF49"/>
      <c r="AG49"/>
      <c r="AH49"/>
      <c r="AI49"/>
      <c r="AJ49"/>
      <c r="AK49"/>
      <c r="AL49"/>
      <c r="AM49"/>
      <c r="AN49"/>
      <c r="AO49"/>
      <c r="AP49"/>
    </row>
    <row r="50" spans="1:42">
      <c r="B50"/>
      <c r="C50"/>
      <c r="D50"/>
      <c r="E50"/>
      <c r="F50"/>
      <c r="G50"/>
      <c r="H50"/>
      <c r="I50"/>
      <c r="J50"/>
      <c r="K50"/>
      <c r="L50"/>
      <c r="M50"/>
      <c r="N50"/>
      <c r="O50"/>
      <c r="P50"/>
      <c r="Q50"/>
      <c r="R50"/>
      <c r="S50"/>
      <c r="T50"/>
      <c r="U50"/>
      <c r="V50"/>
      <c r="W50"/>
      <c r="X50"/>
      <c r="Y50"/>
      <c r="Z50"/>
      <c r="AA50"/>
      <c r="AB50"/>
      <c r="AC50"/>
      <c r="AD50"/>
      <c r="AE50"/>
      <c r="AF50"/>
      <c r="AG50"/>
      <c r="AH50"/>
      <c r="AI50"/>
      <c r="AJ50"/>
      <c r="AK50"/>
      <c r="AL50"/>
      <c r="AM50"/>
      <c r="AN50"/>
      <c r="AO50"/>
      <c r="AP50"/>
    </row>
    <row r="51" spans="1:42">
      <c r="A51" s="250"/>
      <c r="B51"/>
      <c r="C51"/>
      <c r="D51"/>
      <c r="E51"/>
      <c r="F51"/>
      <c r="G51"/>
      <c r="H51"/>
      <c r="I51"/>
      <c r="J51"/>
      <c r="K51"/>
      <c r="L51"/>
      <c r="M51"/>
      <c r="N51"/>
      <c r="O51"/>
      <c r="P51"/>
      <c r="Q51"/>
      <c r="R51"/>
      <c r="S51"/>
      <c r="T51"/>
      <c r="U51"/>
      <c r="V51"/>
      <c r="W51"/>
      <c r="X51"/>
      <c r="Y51"/>
      <c r="Z51"/>
      <c r="AA51"/>
      <c r="AB51"/>
      <c r="AC51"/>
      <c r="AD51"/>
      <c r="AE51"/>
      <c r="AF51"/>
      <c r="AG51"/>
      <c r="AH51"/>
      <c r="AI51"/>
      <c r="AJ51"/>
      <c r="AK51"/>
      <c r="AL51"/>
      <c r="AM51"/>
      <c r="AN51"/>
      <c r="AO51"/>
      <c r="AP51"/>
    </row>
    <row r="52" spans="1:42">
      <c r="B52"/>
      <c r="C52"/>
      <c r="D52"/>
      <c r="E52"/>
      <c r="F52"/>
      <c r="G52"/>
      <c r="H52"/>
      <c r="I52"/>
      <c r="J52"/>
      <c r="K52"/>
      <c r="L52"/>
      <c r="M52"/>
      <c r="N52"/>
      <c r="O52"/>
      <c r="P52"/>
      <c r="Q52"/>
      <c r="R52"/>
      <c r="S52"/>
      <c r="T52"/>
      <c r="U52"/>
      <c r="V52"/>
      <c r="W52"/>
      <c r="X52"/>
      <c r="Y52"/>
      <c r="Z52"/>
      <c r="AA52"/>
      <c r="AB52"/>
      <c r="AC52"/>
      <c r="AD52"/>
      <c r="AE52"/>
      <c r="AF52"/>
      <c r="AG52"/>
      <c r="AH52"/>
      <c r="AI52"/>
      <c r="AJ52"/>
      <c r="AK52"/>
      <c r="AL52"/>
      <c r="AM52"/>
      <c r="AN52"/>
      <c r="AO52"/>
      <c r="AP52"/>
    </row>
    <row r="53" spans="1:42">
      <c r="B53"/>
      <c r="C53"/>
      <c r="D53"/>
      <c r="E53"/>
      <c r="F53"/>
      <c r="G53"/>
      <c r="H53"/>
      <c r="I53"/>
      <c r="J53"/>
      <c r="K53"/>
      <c r="L53"/>
      <c r="M53"/>
      <c r="N53"/>
      <c r="O53"/>
      <c r="P53"/>
      <c r="Q53"/>
      <c r="R53"/>
      <c r="S53"/>
      <c r="T53"/>
      <c r="U53"/>
      <c r="V53"/>
      <c r="W53"/>
      <c r="X53"/>
      <c r="Y53"/>
      <c r="Z53"/>
      <c r="AA53"/>
      <c r="AB53"/>
      <c r="AC53"/>
      <c r="AD53"/>
      <c r="AE53"/>
      <c r="AF53"/>
      <c r="AG53"/>
      <c r="AH53"/>
      <c r="AI53"/>
      <c r="AJ53"/>
      <c r="AK53"/>
      <c r="AL53"/>
      <c r="AM53"/>
      <c r="AN53"/>
      <c r="AO53"/>
      <c r="AP53"/>
    </row>
    <row r="54" spans="1:42">
      <c r="B54"/>
      <c r="C54"/>
      <c r="D54"/>
      <c r="E54"/>
      <c r="F54"/>
      <c r="G54"/>
      <c r="H54"/>
      <c r="I54"/>
      <c r="J54"/>
      <c r="K54"/>
      <c r="L54"/>
      <c r="M54"/>
      <c r="N54"/>
      <c r="O54"/>
      <c r="P54"/>
      <c r="Q54"/>
      <c r="R54"/>
      <c r="S54"/>
      <c r="T54"/>
      <c r="U54"/>
      <c r="V54"/>
      <c r="W54"/>
      <c r="X54"/>
      <c r="Y54"/>
      <c r="Z54"/>
      <c r="AA54"/>
      <c r="AB54"/>
      <c r="AC54"/>
      <c r="AD54"/>
      <c r="AE54"/>
      <c r="AF54"/>
      <c r="AG54"/>
      <c r="AH54"/>
      <c r="AI54"/>
      <c r="AJ54"/>
      <c r="AK54"/>
      <c r="AL54"/>
      <c r="AM54"/>
      <c r="AN54"/>
      <c r="AO54"/>
      <c r="AP54"/>
    </row>
    <row r="55" spans="1:42">
      <c r="B55"/>
      <c r="C55"/>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row>
    <row r="56" spans="1:42">
      <c r="B56"/>
      <c r="C56"/>
      <c r="D56"/>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row>
    <row r="57" spans="1:42">
      <c r="B57"/>
      <c r="C57"/>
      <c r="D57"/>
      <c r="E57"/>
      <c r="F57"/>
      <c r="G57"/>
      <c r="H57"/>
      <c r="I57"/>
      <c r="J57"/>
      <c r="K57"/>
      <c r="L57"/>
      <c r="M57"/>
      <c r="N57"/>
      <c r="O57"/>
      <c r="P57"/>
      <c r="Q57"/>
      <c r="R57"/>
      <c r="S57"/>
      <c r="T57"/>
      <c r="U57"/>
      <c r="V57"/>
      <c r="W57"/>
      <c r="X57"/>
      <c r="Y57"/>
      <c r="Z57"/>
      <c r="AA57"/>
      <c r="AB57"/>
      <c r="AC57"/>
      <c r="AD57"/>
      <c r="AE57"/>
      <c r="AF57"/>
      <c r="AG57"/>
      <c r="AH57"/>
      <c r="AI57"/>
      <c r="AJ57"/>
      <c r="AK57"/>
      <c r="AL57"/>
      <c r="AM57"/>
      <c r="AN57"/>
      <c r="AO57"/>
      <c r="AP57"/>
    </row>
    <row r="58" spans="1:42">
      <c r="B58"/>
      <c r="C58"/>
      <c r="D58"/>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row>
    <row r="59" spans="1:42">
      <c r="B59"/>
      <c r="C59"/>
      <c r="D59"/>
      <c r="E59"/>
      <c r="F59"/>
      <c r="G59"/>
      <c r="H59"/>
      <c r="I59"/>
      <c r="J59"/>
      <c r="K59"/>
      <c r="L59"/>
      <c r="M59"/>
      <c r="N59"/>
      <c r="O59"/>
      <c r="P59"/>
      <c r="Q59"/>
      <c r="R59"/>
      <c r="S59"/>
      <c r="T59"/>
      <c r="U59"/>
      <c r="V59"/>
      <c r="W59"/>
      <c r="X59"/>
      <c r="Y59"/>
      <c r="Z59"/>
      <c r="AA59"/>
      <c r="AB59"/>
      <c r="AC59"/>
      <c r="AD59"/>
      <c r="AE59"/>
      <c r="AF59"/>
      <c r="AG59"/>
      <c r="AH59"/>
      <c r="AI59"/>
      <c r="AJ59"/>
      <c r="AK59"/>
      <c r="AL59"/>
      <c r="AM59"/>
      <c r="AN59"/>
      <c r="AO59"/>
      <c r="AP59"/>
    </row>
    <row r="60" spans="1:42">
      <c r="B60"/>
      <c r="C60"/>
      <c r="D60"/>
      <c r="E60"/>
      <c r="F60"/>
      <c r="G60"/>
      <c r="H60"/>
      <c r="I60"/>
      <c r="J60"/>
      <c r="K60"/>
      <c r="L60"/>
      <c r="M60"/>
      <c r="N60"/>
      <c r="O60"/>
      <c r="P60"/>
      <c r="Q60"/>
      <c r="R60"/>
      <c r="S60"/>
      <c r="T60"/>
      <c r="U60"/>
      <c r="V60"/>
      <c r="W60"/>
      <c r="X60"/>
      <c r="Y60"/>
      <c r="Z60"/>
      <c r="AA60"/>
      <c r="AB60"/>
      <c r="AC60"/>
      <c r="AD60"/>
      <c r="AE60"/>
      <c r="AF60"/>
      <c r="AG60"/>
      <c r="AH60"/>
      <c r="AI60"/>
      <c r="AJ60"/>
      <c r="AK60"/>
      <c r="AL60"/>
      <c r="AM60"/>
      <c r="AN60"/>
      <c r="AO60"/>
      <c r="AP60"/>
    </row>
    <row r="61" spans="1:42">
      <c r="B61"/>
      <c r="C61"/>
      <c r="D61"/>
      <c r="E61"/>
      <c r="F61"/>
      <c r="G61"/>
      <c r="H61"/>
      <c r="I61"/>
      <c r="J61"/>
      <c r="K61"/>
      <c r="L61"/>
      <c r="M61"/>
      <c r="N61"/>
      <c r="O61"/>
      <c r="P61"/>
      <c r="Q61"/>
      <c r="R61"/>
      <c r="S61"/>
      <c r="T61"/>
      <c r="U61"/>
      <c r="V61"/>
      <c r="W61"/>
      <c r="X61"/>
      <c r="Y61"/>
      <c r="Z61"/>
      <c r="AA61"/>
      <c r="AB61"/>
      <c r="AC61"/>
      <c r="AD61"/>
      <c r="AE61"/>
      <c r="AF61"/>
      <c r="AG61"/>
      <c r="AH61"/>
      <c r="AI61"/>
      <c r="AJ61"/>
      <c r="AK61"/>
      <c r="AL61"/>
      <c r="AM61"/>
      <c r="AN61"/>
      <c r="AO61"/>
      <c r="AP61"/>
    </row>
    <row r="62" spans="1:42">
      <c r="B62"/>
      <c r="C62"/>
      <c r="D62"/>
      <c r="E62"/>
      <c r="F62"/>
      <c r="G62"/>
      <c r="H62"/>
      <c r="I62"/>
      <c r="J62"/>
      <c r="K62"/>
      <c r="L62"/>
      <c r="M62"/>
      <c r="N62"/>
      <c r="O62"/>
      <c r="P62"/>
      <c r="Q62"/>
      <c r="R62"/>
      <c r="S62"/>
      <c r="T62"/>
      <c r="U62"/>
      <c r="V62"/>
      <c r="W62"/>
      <c r="X62"/>
      <c r="Y62"/>
      <c r="Z62"/>
      <c r="AA62"/>
      <c r="AB62"/>
      <c r="AC62"/>
      <c r="AD62"/>
      <c r="AE62"/>
      <c r="AF62"/>
      <c r="AG62"/>
      <c r="AH62"/>
      <c r="AI62"/>
      <c r="AJ62"/>
      <c r="AK62"/>
      <c r="AL62"/>
      <c r="AM62"/>
      <c r="AN62"/>
      <c r="AO62"/>
      <c r="AP62"/>
    </row>
    <row r="63" spans="1:42">
      <c r="F63"/>
      <c r="G63"/>
      <c r="H63"/>
      <c r="I63"/>
      <c r="J63"/>
      <c r="K63"/>
      <c r="L63"/>
      <c r="M63"/>
      <c r="N63"/>
      <c r="O63"/>
      <c r="P63"/>
      <c r="Q63"/>
      <c r="R63"/>
      <c r="S63"/>
      <c r="T63"/>
      <c r="U63"/>
      <c r="V63"/>
      <c r="W63"/>
      <c r="X63"/>
      <c r="Y63"/>
      <c r="Z63"/>
      <c r="AA63"/>
      <c r="AB63"/>
      <c r="AC63"/>
      <c r="AD63"/>
      <c r="AE63"/>
      <c r="AF63"/>
      <c r="AG63"/>
      <c r="AH63"/>
      <c r="AI63"/>
      <c r="AJ63"/>
      <c r="AK63"/>
      <c r="AL63"/>
      <c r="AM63"/>
      <c r="AN63"/>
      <c r="AO63"/>
      <c r="AP63"/>
    </row>
    <row r="64" spans="1:42">
      <c r="F64"/>
      <c r="G64"/>
      <c r="H64"/>
      <c r="I64"/>
      <c r="J64"/>
      <c r="K64"/>
      <c r="L64"/>
      <c r="M64"/>
      <c r="N64"/>
      <c r="O64"/>
      <c r="P64"/>
      <c r="Q64"/>
      <c r="R64"/>
      <c r="S64"/>
      <c r="T64"/>
      <c r="U64"/>
      <c r="V64"/>
      <c r="W64"/>
      <c r="X64"/>
      <c r="Y64"/>
      <c r="Z64"/>
      <c r="AA64"/>
      <c r="AB64"/>
      <c r="AC64"/>
      <c r="AD64"/>
      <c r="AE64"/>
      <c r="AF64"/>
      <c r="AG64"/>
      <c r="AH64"/>
      <c r="AI64"/>
      <c r="AJ64"/>
      <c r="AK64"/>
      <c r="AL64"/>
      <c r="AM64"/>
      <c r="AN64"/>
      <c r="AO64"/>
      <c r="AP64"/>
    </row>
    <row r="65" spans="6:42">
      <c r="F65"/>
      <c r="G65"/>
      <c r="H65"/>
      <c r="I65"/>
      <c r="J65"/>
      <c r="K65"/>
      <c r="L65"/>
      <c r="M65"/>
      <c r="N65"/>
      <c r="O65"/>
      <c r="P65"/>
      <c r="Q65"/>
      <c r="R65"/>
      <c r="S65"/>
      <c r="T65"/>
      <c r="U65"/>
      <c r="V65"/>
      <c r="W65"/>
      <c r="X65"/>
      <c r="Y65"/>
      <c r="Z65"/>
      <c r="AA65"/>
      <c r="AB65"/>
      <c r="AC65"/>
      <c r="AD65"/>
      <c r="AE65"/>
      <c r="AF65"/>
      <c r="AG65"/>
      <c r="AH65"/>
      <c r="AI65"/>
      <c r="AJ65"/>
      <c r="AK65"/>
      <c r="AL65"/>
      <c r="AM65"/>
      <c r="AN65"/>
      <c r="AO65"/>
      <c r="AP65"/>
    </row>
    <row r="66" spans="6:42">
      <c r="F66"/>
      <c r="G66"/>
      <c r="H66"/>
      <c r="I66"/>
      <c r="J66"/>
      <c r="K66"/>
      <c r="L66"/>
      <c r="M66"/>
      <c r="N66"/>
      <c r="O66"/>
      <c r="P66"/>
      <c r="Q66"/>
      <c r="R66"/>
      <c r="S66"/>
      <c r="T66"/>
      <c r="U66"/>
      <c r="V66"/>
      <c r="W66"/>
      <c r="X66"/>
      <c r="Y66"/>
      <c r="Z66"/>
      <c r="AA66"/>
      <c r="AB66"/>
      <c r="AC66"/>
      <c r="AD66"/>
      <c r="AE66"/>
      <c r="AF66"/>
      <c r="AG66"/>
      <c r="AH66"/>
      <c r="AI66"/>
      <c r="AJ66"/>
      <c r="AK66"/>
      <c r="AL66"/>
      <c r="AM66"/>
      <c r="AN66"/>
      <c r="AO66"/>
      <c r="AP66"/>
    </row>
    <row r="67" spans="6:42">
      <c r="F67"/>
      <c r="G67"/>
      <c r="H67"/>
      <c r="I67"/>
      <c r="J67"/>
      <c r="K67"/>
      <c r="L67"/>
      <c r="M67"/>
      <c r="N67"/>
      <c r="O67"/>
      <c r="P67"/>
      <c r="Q67"/>
      <c r="R67"/>
      <c r="S67"/>
      <c r="T67"/>
      <c r="U67"/>
      <c r="V67"/>
      <c r="W67"/>
      <c r="X67"/>
      <c r="Y67"/>
      <c r="Z67"/>
      <c r="AA67"/>
      <c r="AB67"/>
      <c r="AC67"/>
      <c r="AD67"/>
      <c r="AE67"/>
      <c r="AF67"/>
      <c r="AG67"/>
      <c r="AH67"/>
      <c r="AI67"/>
      <c r="AJ67"/>
      <c r="AK67"/>
      <c r="AL67"/>
      <c r="AM67"/>
      <c r="AN67"/>
      <c r="AO67"/>
      <c r="AP67"/>
    </row>
    <row r="68" spans="6:42">
      <c r="F68"/>
      <c r="G68"/>
      <c r="H68"/>
      <c r="I68"/>
      <c r="J68"/>
      <c r="K68"/>
      <c r="L68"/>
      <c r="M68"/>
      <c r="N68"/>
      <c r="O68"/>
      <c r="P68"/>
      <c r="Q68"/>
      <c r="R68"/>
      <c r="S68"/>
      <c r="T68"/>
      <c r="U68"/>
      <c r="V68"/>
      <c r="W68"/>
      <c r="X68"/>
      <c r="Y68"/>
      <c r="Z68"/>
      <c r="AA68"/>
      <c r="AB68"/>
      <c r="AC68"/>
      <c r="AD68"/>
      <c r="AE68"/>
      <c r="AF68"/>
      <c r="AG68"/>
      <c r="AH68"/>
      <c r="AI68"/>
      <c r="AJ68"/>
      <c r="AK68"/>
      <c r="AL68"/>
      <c r="AM68"/>
      <c r="AN68"/>
      <c r="AO68"/>
      <c r="AP68"/>
    </row>
    <row r="69" spans="6:42">
      <c r="F69"/>
      <c r="G69"/>
      <c r="H69"/>
      <c r="I69"/>
      <c r="J69"/>
      <c r="K69"/>
      <c r="L69"/>
      <c r="M69"/>
      <c r="N69"/>
      <c r="O69"/>
      <c r="P69"/>
      <c r="Q69"/>
      <c r="R69"/>
      <c r="S69"/>
      <c r="T69"/>
      <c r="U69"/>
      <c r="V69"/>
      <c r="W69"/>
      <c r="X69"/>
      <c r="Y69"/>
      <c r="Z69"/>
      <c r="AA69"/>
      <c r="AB69"/>
      <c r="AC69"/>
      <c r="AD69"/>
      <c r="AE69"/>
      <c r="AF69"/>
      <c r="AG69"/>
      <c r="AH69"/>
      <c r="AI69"/>
      <c r="AJ69"/>
      <c r="AK69"/>
      <c r="AL69"/>
      <c r="AM69"/>
      <c r="AN69"/>
      <c r="AO69"/>
      <c r="AP69"/>
    </row>
    <row r="70" spans="6:42">
      <c r="F70"/>
      <c r="G70"/>
      <c r="H70"/>
      <c r="I70"/>
      <c r="J70"/>
      <c r="K70"/>
      <c r="L70"/>
      <c r="M70"/>
      <c r="N70"/>
      <c r="O70"/>
      <c r="P70"/>
      <c r="Q70"/>
      <c r="R70"/>
      <c r="S70"/>
      <c r="T70"/>
      <c r="U70"/>
      <c r="V70"/>
      <c r="W70"/>
      <c r="X70"/>
      <c r="Y70"/>
      <c r="Z70"/>
      <c r="AA70"/>
      <c r="AB70"/>
      <c r="AC70"/>
      <c r="AD70"/>
      <c r="AE70"/>
      <c r="AF70"/>
      <c r="AG70"/>
      <c r="AH70"/>
      <c r="AI70"/>
      <c r="AJ70"/>
      <c r="AK70"/>
      <c r="AL70"/>
      <c r="AM70"/>
      <c r="AN70"/>
      <c r="AO70"/>
      <c r="AP70"/>
    </row>
    <row r="71" spans="6:42">
      <c r="F71"/>
      <c r="G71"/>
      <c r="H71"/>
      <c r="I71"/>
      <c r="J71"/>
      <c r="K71"/>
      <c r="L71"/>
      <c r="M71"/>
      <c r="N71"/>
      <c r="O71"/>
      <c r="P71"/>
      <c r="Q71"/>
      <c r="R71"/>
      <c r="S71"/>
      <c r="T71"/>
      <c r="U71"/>
      <c r="V71"/>
      <c r="W71"/>
      <c r="X71"/>
      <c r="Y71"/>
      <c r="Z71"/>
      <c r="AA71"/>
      <c r="AB71"/>
      <c r="AC71"/>
      <c r="AD71"/>
      <c r="AE71"/>
      <c r="AF71"/>
      <c r="AG71"/>
      <c r="AH71"/>
      <c r="AI71"/>
      <c r="AJ71"/>
      <c r="AK71"/>
      <c r="AL71"/>
      <c r="AM71"/>
      <c r="AN71"/>
      <c r="AO71"/>
      <c r="AP71"/>
    </row>
    <row r="72" spans="6:42">
      <c r="F72"/>
      <c r="G72"/>
      <c r="H72"/>
      <c r="I72"/>
      <c r="J72"/>
      <c r="K72"/>
      <c r="L72"/>
      <c r="M72"/>
      <c r="N72"/>
      <c r="O72"/>
      <c r="P72"/>
      <c r="Q72"/>
      <c r="R72"/>
      <c r="S72"/>
      <c r="T72"/>
      <c r="U72"/>
      <c r="V72"/>
      <c r="W72"/>
      <c r="X72"/>
      <c r="Y72"/>
      <c r="Z72"/>
      <c r="AA72"/>
      <c r="AB72"/>
      <c r="AC72"/>
      <c r="AD72"/>
      <c r="AE72"/>
      <c r="AF72"/>
      <c r="AG72"/>
      <c r="AH72"/>
      <c r="AI72"/>
      <c r="AJ72"/>
      <c r="AK72"/>
      <c r="AL72"/>
      <c r="AM72"/>
      <c r="AN72"/>
      <c r="AO72"/>
      <c r="AP72"/>
    </row>
    <row r="73" spans="6:42">
      <c r="F73"/>
      <c r="G73"/>
      <c r="H73"/>
      <c r="I73"/>
      <c r="J73"/>
      <c r="K73"/>
      <c r="L73"/>
      <c r="M73"/>
      <c r="N73"/>
      <c r="O73"/>
      <c r="P73"/>
      <c r="Q73"/>
      <c r="R73"/>
      <c r="S73"/>
      <c r="T73"/>
      <c r="U73"/>
      <c r="V73"/>
      <c r="W73"/>
      <c r="X73"/>
      <c r="Y73"/>
      <c r="Z73"/>
      <c r="AA73"/>
      <c r="AB73"/>
      <c r="AC73"/>
      <c r="AD73"/>
      <c r="AE73"/>
      <c r="AF73"/>
      <c r="AG73"/>
      <c r="AH73"/>
      <c r="AI73"/>
      <c r="AJ73"/>
      <c r="AK73"/>
      <c r="AL73"/>
      <c r="AM73"/>
      <c r="AN73"/>
      <c r="AO73"/>
      <c r="AP73"/>
    </row>
    <row r="74" spans="6:42">
      <c r="F74"/>
      <c r="G74"/>
      <c r="H74"/>
      <c r="I74"/>
      <c r="J74"/>
      <c r="K74"/>
      <c r="L74"/>
      <c r="M74"/>
      <c r="N74"/>
      <c r="O74"/>
      <c r="P74"/>
      <c r="Q74"/>
      <c r="R74"/>
      <c r="S74"/>
      <c r="T74"/>
      <c r="U74"/>
      <c r="V74"/>
      <c r="W74"/>
      <c r="X74"/>
      <c r="Y74"/>
      <c r="Z74"/>
      <c r="AA74"/>
      <c r="AB74"/>
      <c r="AC74"/>
      <c r="AD74"/>
      <c r="AE74"/>
      <c r="AF74"/>
      <c r="AG74"/>
      <c r="AH74"/>
      <c r="AI74"/>
      <c r="AJ74"/>
      <c r="AK74"/>
      <c r="AL74"/>
      <c r="AM74"/>
      <c r="AN74"/>
      <c r="AO74"/>
      <c r="AP74"/>
    </row>
    <row r="75" spans="6:42">
      <c r="F75"/>
      <c r="G75"/>
      <c r="H75"/>
      <c r="I75"/>
      <c r="J75"/>
      <c r="K75"/>
      <c r="L75"/>
      <c r="M75"/>
      <c r="N75"/>
      <c r="O75"/>
      <c r="P75"/>
      <c r="Q75"/>
      <c r="R75"/>
      <c r="S75"/>
      <c r="T75"/>
      <c r="U75"/>
      <c r="V75"/>
      <c r="W75"/>
      <c r="X75"/>
      <c r="Y75"/>
      <c r="Z75"/>
      <c r="AA75"/>
      <c r="AB75"/>
      <c r="AC75"/>
      <c r="AD75"/>
      <c r="AE75"/>
      <c r="AF75"/>
      <c r="AG75"/>
      <c r="AH75"/>
      <c r="AI75"/>
      <c r="AJ75"/>
      <c r="AK75"/>
      <c r="AL75"/>
      <c r="AM75"/>
      <c r="AN75"/>
      <c r="AO75"/>
      <c r="AP75"/>
    </row>
    <row r="76" spans="6:42">
      <c r="F76"/>
      <c r="G76"/>
      <c r="H76"/>
      <c r="I76"/>
      <c r="J76"/>
      <c r="K76"/>
      <c r="L76"/>
      <c r="M76"/>
      <c r="N76"/>
      <c r="O76"/>
      <c r="P76"/>
      <c r="Q76"/>
      <c r="R76"/>
      <c r="S76"/>
      <c r="T76"/>
      <c r="U76"/>
      <c r="V76"/>
      <c r="W76"/>
      <c r="X76"/>
      <c r="Y76"/>
      <c r="Z76"/>
      <c r="AA76"/>
      <c r="AB76"/>
      <c r="AC76"/>
      <c r="AD76"/>
      <c r="AE76"/>
      <c r="AF76"/>
      <c r="AG76"/>
      <c r="AH76"/>
      <c r="AI76"/>
      <c r="AJ76"/>
      <c r="AK76"/>
      <c r="AL76"/>
      <c r="AM76"/>
      <c r="AN76"/>
      <c r="AO76"/>
      <c r="AP76"/>
    </row>
    <row r="77" spans="6:42">
      <c r="F77"/>
      <c r="G77"/>
      <c r="H77"/>
      <c r="I77"/>
      <c r="J77"/>
      <c r="K77"/>
      <c r="L77"/>
      <c r="M77"/>
      <c r="N77"/>
      <c r="O77"/>
      <c r="P77"/>
      <c r="Q77"/>
      <c r="R77"/>
      <c r="S77"/>
      <c r="T77"/>
      <c r="U77"/>
      <c r="V77"/>
      <c r="W77"/>
      <c r="X77"/>
      <c r="Y77"/>
      <c r="Z77"/>
      <c r="AA77"/>
      <c r="AB77"/>
      <c r="AC77"/>
      <c r="AD77"/>
      <c r="AE77"/>
      <c r="AF77"/>
      <c r="AG77"/>
      <c r="AH77"/>
      <c r="AI77"/>
      <c r="AJ77"/>
      <c r="AK77"/>
      <c r="AL77"/>
      <c r="AM77"/>
      <c r="AN77"/>
      <c r="AO77"/>
      <c r="AP77"/>
    </row>
    <row r="78" spans="6:42">
      <c r="F78"/>
      <c r="G78"/>
      <c r="H78"/>
      <c r="I78"/>
      <c r="J78"/>
      <c r="K78"/>
      <c r="L78"/>
      <c r="M78"/>
      <c r="N78"/>
      <c r="O78"/>
      <c r="P78"/>
      <c r="Q78"/>
      <c r="R78"/>
      <c r="S78"/>
      <c r="T78"/>
      <c r="U78"/>
      <c r="V78"/>
      <c r="W78"/>
      <c r="X78"/>
      <c r="Y78"/>
      <c r="Z78"/>
      <c r="AA78"/>
      <c r="AB78"/>
      <c r="AC78"/>
      <c r="AD78"/>
      <c r="AE78"/>
      <c r="AF78"/>
      <c r="AG78"/>
      <c r="AH78"/>
      <c r="AI78"/>
      <c r="AJ78"/>
      <c r="AK78"/>
      <c r="AL78"/>
      <c r="AM78"/>
      <c r="AN78"/>
      <c r="AO78"/>
      <c r="AP78"/>
    </row>
    <row r="79" spans="6:42">
      <c r="F79"/>
      <c r="G79"/>
      <c r="H79"/>
      <c r="I79"/>
      <c r="J79"/>
      <c r="K79"/>
      <c r="L79"/>
      <c r="M79"/>
      <c r="N79"/>
      <c r="O79"/>
      <c r="P79"/>
      <c r="Q79"/>
      <c r="R79"/>
      <c r="S79"/>
      <c r="T79"/>
      <c r="U79"/>
      <c r="V79"/>
      <c r="W79"/>
      <c r="X79"/>
      <c r="Y79"/>
      <c r="Z79"/>
      <c r="AA79"/>
      <c r="AB79"/>
      <c r="AC79"/>
      <c r="AD79"/>
      <c r="AE79"/>
      <c r="AF79"/>
      <c r="AG79"/>
      <c r="AH79"/>
      <c r="AI79"/>
      <c r="AJ79"/>
      <c r="AK79"/>
      <c r="AL79"/>
      <c r="AM79"/>
      <c r="AN79"/>
      <c r="AO79"/>
      <c r="AP79"/>
    </row>
    <row r="80" spans="6:42">
      <c r="F80"/>
      <c r="G80"/>
      <c r="H80"/>
      <c r="I80"/>
      <c r="J80"/>
      <c r="K80"/>
      <c r="L80"/>
      <c r="M80"/>
      <c r="N80"/>
      <c r="O80"/>
      <c r="P80"/>
      <c r="Q80"/>
      <c r="R80"/>
      <c r="S80"/>
      <c r="T80"/>
      <c r="U80"/>
      <c r="V80"/>
      <c r="W80"/>
      <c r="X80"/>
      <c r="Y80"/>
      <c r="Z80"/>
      <c r="AA80"/>
      <c r="AB80"/>
      <c r="AC80"/>
      <c r="AD80"/>
      <c r="AE80"/>
      <c r="AF80"/>
      <c r="AG80"/>
      <c r="AH80"/>
      <c r="AI80"/>
      <c r="AJ80"/>
      <c r="AK80"/>
      <c r="AL80"/>
      <c r="AM80"/>
      <c r="AN80"/>
      <c r="AO80"/>
      <c r="AP80"/>
    </row>
    <row r="81" spans="6:42">
      <c r="F81"/>
      <c r="G81"/>
      <c r="H81"/>
      <c r="I81"/>
      <c r="J81"/>
      <c r="K81"/>
      <c r="L81"/>
      <c r="M81"/>
      <c r="N81"/>
      <c r="O81"/>
      <c r="P81"/>
      <c r="Q81"/>
      <c r="R81"/>
      <c r="S81"/>
      <c r="T81"/>
      <c r="U81"/>
      <c r="V81"/>
      <c r="W81"/>
      <c r="X81"/>
      <c r="Y81"/>
      <c r="Z81"/>
      <c r="AA81"/>
      <c r="AB81"/>
      <c r="AC81"/>
      <c r="AD81"/>
      <c r="AE81"/>
      <c r="AF81"/>
      <c r="AG81"/>
      <c r="AH81"/>
      <c r="AI81"/>
      <c r="AJ81"/>
      <c r="AK81"/>
      <c r="AL81"/>
      <c r="AM81"/>
      <c r="AN81"/>
      <c r="AO81"/>
      <c r="AP81"/>
    </row>
    <row r="82" spans="6:42">
      <c r="F82"/>
      <c r="G82"/>
      <c r="H82"/>
      <c r="I82"/>
      <c r="J82"/>
      <c r="K82"/>
      <c r="L82"/>
      <c r="M82"/>
      <c r="N82"/>
      <c r="O82"/>
      <c r="P82"/>
      <c r="Q82"/>
      <c r="R82"/>
      <c r="S82"/>
      <c r="T82"/>
      <c r="U82"/>
      <c r="V82"/>
      <c r="W82"/>
      <c r="X82"/>
      <c r="Y82"/>
      <c r="Z82"/>
      <c r="AA82"/>
      <c r="AB82"/>
      <c r="AC82"/>
      <c r="AD82"/>
      <c r="AE82"/>
      <c r="AF82"/>
      <c r="AG82"/>
      <c r="AH82"/>
      <c r="AI82"/>
      <c r="AJ82"/>
      <c r="AK82"/>
      <c r="AL82"/>
      <c r="AM82"/>
      <c r="AN82"/>
      <c r="AO82"/>
      <c r="AP82"/>
    </row>
    <row r="83" spans="6:42">
      <c r="F83"/>
      <c r="G83"/>
      <c r="H83"/>
      <c r="I83"/>
      <c r="J83"/>
      <c r="K83"/>
      <c r="L83"/>
      <c r="M83"/>
      <c r="N83"/>
      <c r="O83"/>
      <c r="P83"/>
      <c r="Q83"/>
      <c r="R83"/>
      <c r="S83"/>
      <c r="T83"/>
      <c r="U83"/>
      <c r="V83"/>
      <c r="W83"/>
      <c r="X83"/>
      <c r="Y83"/>
      <c r="Z83"/>
      <c r="AA83"/>
      <c r="AB83"/>
      <c r="AC83"/>
      <c r="AD83"/>
      <c r="AE83"/>
      <c r="AF83"/>
      <c r="AG83"/>
      <c r="AH83"/>
      <c r="AI83"/>
      <c r="AJ83"/>
      <c r="AK83"/>
      <c r="AL83"/>
      <c r="AM83"/>
      <c r="AN83"/>
      <c r="AO83"/>
      <c r="AP83"/>
    </row>
    <row r="84" spans="6:42">
      <c r="F84"/>
      <c r="G84"/>
      <c r="H84"/>
      <c r="I84"/>
      <c r="J84"/>
      <c r="K84"/>
      <c r="L84"/>
      <c r="M84"/>
      <c r="N84"/>
      <c r="O84"/>
      <c r="P84"/>
      <c r="Q84"/>
      <c r="R84"/>
      <c r="S84"/>
      <c r="T84"/>
      <c r="U84"/>
      <c r="V84"/>
      <c r="W84"/>
      <c r="X84"/>
      <c r="Y84"/>
      <c r="Z84"/>
      <c r="AA84"/>
      <c r="AB84"/>
      <c r="AC84"/>
      <c r="AD84"/>
      <c r="AE84"/>
      <c r="AF84"/>
      <c r="AG84"/>
      <c r="AH84"/>
      <c r="AI84"/>
      <c r="AJ84"/>
      <c r="AK84"/>
      <c r="AL84"/>
      <c r="AM84"/>
      <c r="AN84"/>
      <c r="AO84"/>
      <c r="AP84"/>
    </row>
    <row r="85" spans="6:42">
      <c r="F85"/>
      <c r="G85"/>
      <c r="H85"/>
      <c r="I85"/>
      <c r="J85"/>
      <c r="K85"/>
      <c r="L85"/>
      <c r="M85"/>
      <c r="N85"/>
      <c r="O85"/>
      <c r="P85"/>
      <c r="Q85"/>
      <c r="R85"/>
      <c r="S85"/>
      <c r="T85"/>
      <c r="U85"/>
      <c r="V85"/>
      <c r="W85"/>
      <c r="X85"/>
      <c r="Y85"/>
      <c r="Z85"/>
      <c r="AA85"/>
      <c r="AB85"/>
      <c r="AC85"/>
      <c r="AD85"/>
      <c r="AE85"/>
      <c r="AF85"/>
      <c r="AG85"/>
      <c r="AH85"/>
      <c r="AI85"/>
      <c r="AJ85"/>
      <c r="AK85"/>
      <c r="AL85"/>
      <c r="AM85"/>
      <c r="AN85"/>
      <c r="AO85"/>
      <c r="AP85"/>
    </row>
    <row r="86" spans="6:42">
      <c r="F86"/>
      <c r="G86"/>
      <c r="H86"/>
      <c r="I86"/>
      <c r="J86"/>
      <c r="K86"/>
      <c r="L86"/>
      <c r="M86"/>
      <c r="N86"/>
      <c r="O86"/>
      <c r="P86"/>
      <c r="Q86"/>
      <c r="R86"/>
      <c r="S86"/>
      <c r="T86"/>
      <c r="U86"/>
      <c r="V86"/>
      <c r="W86"/>
      <c r="X86"/>
      <c r="Y86"/>
      <c r="Z86"/>
      <c r="AA86"/>
      <c r="AB86"/>
      <c r="AC86"/>
      <c r="AD86"/>
      <c r="AE86"/>
      <c r="AF86"/>
      <c r="AG86"/>
      <c r="AH86"/>
      <c r="AI86"/>
      <c r="AJ86"/>
      <c r="AK86"/>
      <c r="AL86"/>
      <c r="AM86"/>
      <c r="AN86"/>
      <c r="AO86"/>
      <c r="AP86"/>
    </row>
    <row r="87" spans="6:42">
      <c r="F87"/>
      <c r="G87"/>
      <c r="H87"/>
      <c r="I87"/>
      <c r="J87"/>
      <c r="K87"/>
      <c r="L87"/>
      <c r="M87"/>
      <c r="N87"/>
      <c r="O87"/>
      <c r="P87"/>
      <c r="Q87"/>
      <c r="R87"/>
      <c r="S87"/>
      <c r="T87"/>
      <c r="U87"/>
      <c r="V87"/>
      <c r="W87"/>
      <c r="X87"/>
      <c r="Y87"/>
      <c r="Z87"/>
      <c r="AA87"/>
      <c r="AB87"/>
      <c r="AC87"/>
      <c r="AD87"/>
      <c r="AE87"/>
      <c r="AF87"/>
      <c r="AG87"/>
      <c r="AH87"/>
      <c r="AI87"/>
      <c r="AJ87"/>
      <c r="AK87"/>
      <c r="AL87"/>
      <c r="AM87"/>
      <c r="AN87"/>
      <c r="AO87"/>
      <c r="AP87"/>
    </row>
    <row r="88" spans="6:42">
      <c r="F88"/>
      <c r="G88"/>
      <c r="H88"/>
      <c r="I88"/>
      <c r="J88"/>
      <c r="K88"/>
      <c r="L88"/>
      <c r="M88"/>
      <c r="N88"/>
      <c r="O88"/>
      <c r="P88"/>
      <c r="Q88"/>
      <c r="R88"/>
      <c r="S88"/>
      <c r="T88"/>
      <c r="U88"/>
      <c r="V88"/>
      <c r="W88"/>
      <c r="X88"/>
      <c r="Y88"/>
      <c r="Z88"/>
      <c r="AA88"/>
      <c r="AB88"/>
      <c r="AC88"/>
      <c r="AD88"/>
      <c r="AE88"/>
      <c r="AF88"/>
      <c r="AG88"/>
      <c r="AH88"/>
      <c r="AI88"/>
      <c r="AJ88"/>
      <c r="AK88"/>
      <c r="AL88"/>
      <c r="AM88"/>
      <c r="AN88"/>
      <c r="AO88"/>
      <c r="AP88"/>
    </row>
    <row r="89" spans="6:42">
      <c r="F89"/>
      <c r="G89"/>
      <c r="H89"/>
      <c r="I89"/>
      <c r="J89"/>
      <c r="K89"/>
      <c r="L89"/>
      <c r="M89"/>
      <c r="N89"/>
      <c r="O89"/>
      <c r="P89"/>
      <c r="Q89"/>
      <c r="R89"/>
      <c r="S89"/>
      <c r="T89"/>
      <c r="U89"/>
      <c r="V89"/>
      <c r="W89"/>
      <c r="X89"/>
      <c r="Y89"/>
      <c r="Z89"/>
      <c r="AA89"/>
      <c r="AB89"/>
      <c r="AC89"/>
      <c r="AD89"/>
      <c r="AE89"/>
      <c r="AF89"/>
      <c r="AG89"/>
      <c r="AH89"/>
      <c r="AI89"/>
      <c r="AJ89"/>
      <c r="AK89"/>
      <c r="AL89"/>
      <c r="AM89"/>
      <c r="AN89"/>
      <c r="AO89"/>
      <c r="AP89"/>
    </row>
    <row r="90" spans="6:42">
      <c r="F90"/>
      <c r="G90"/>
      <c r="H90"/>
      <c r="I90"/>
      <c r="J90"/>
      <c r="K90"/>
      <c r="L90"/>
      <c r="M90"/>
      <c r="N90"/>
      <c r="O90"/>
      <c r="P90"/>
      <c r="Q90"/>
      <c r="R90"/>
      <c r="S90"/>
      <c r="T90"/>
      <c r="U90"/>
      <c r="V90"/>
      <c r="W90"/>
      <c r="X90"/>
      <c r="Y90"/>
      <c r="Z90"/>
      <c r="AA90"/>
      <c r="AB90"/>
      <c r="AC90"/>
      <c r="AD90"/>
      <c r="AE90"/>
      <c r="AF90"/>
      <c r="AG90"/>
      <c r="AH90"/>
      <c r="AI90"/>
      <c r="AJ90"/>
      <c r="AK90"/>
      <c r="AL90"/>
      <c r="AM90"/>
      <c r="AN90"/>
      <c r="AO90"/>
      <c r="AP90"/>
    </row>
    <row r="91" spans="6:42">
      <c r="F91"/>
      <c r="G91"/>
      <c r="H91"/>
      <c r="I91"/>
      <c r="J91"/>
      <c r="K91"/>
      <c r="L91"/>
      <c r="M91"/>
      <c r="N91"/>
      <c r="O91"/>
      <c r="P91"/>
      <c r="Q91"/>
      <c r="R91"/>
      <c r="S91"/>
      <c r="T91"/>
      <c r="U91"/>
      <c r="V91"/>
      <c r="W91"/>
      <c r="X91"/>
      <c r="Y91"/>
      <c r="Z91"/>
      <c r="AA91"/>
      <c r="AB91"/>
      <c r="AC91"/>
      <c r="AD91"/>
      <c r="AE91"/>
      <c r="AF91"/>
      <c r="AG91"/>
      <c r="AH91"/>
      <c r="AI91"/>
      <c r="AJ91"/>
      <c r="AK91"/>
      <c r="AL91"/>
      <c r="AM91"/>
      <c r="AN91"/>
      <c r="AO91"/>
      <c r="AP91"/>
    </row>
    <row r="92" spans="6:42">
      <c r="F92"/>
      <c r="G92"/>
      <c r="H92"/>
      <c r="I92"/>
      <c r="J92"/>
      <c r="K92"/>
      <c r="L92"/>
      <c r="M92"/>
      <c r="N92"/>
      <c r="O92"/>
      <c r="P92"/>
      <c r="Q92"/>
      <c r="R92"/>
      <c r="S92"/>
      <c r="T92"/>
      <c r="U92"/>
      <c r="V92"/>
      <c r="W92"/>
      <c r="X92"/>
      <c r="Y92"/>
      <c r="Z92"/>
      <c r="AA92"/>
      <c r="AB92"/>
      <c r="AC92"/>
      <c r="AD92"/>
      <c r="AE92"/>
      <c r="AF92"/>
      <c r="AG92"/>
      <c r="AH92"/>
      <c r="AI92"/>
      <c r="AJ92"/>
      <c r="AK92"/>
      <c r="AL92"/>
      <c r="AM92"/>
      <c r="AN92"/>
      <c r="AO92"/>
      <c r="AP92"/>
    </row>
    <row r="93" spans="6:42">
      <c r="F93"/>
      <c r="G93"/>
      <c r="H93"/>
      <c r="I93"/>
      <c r="J93"/>
      <c r="K93"/>
      <c r="L93"/>
      <c r="M93"/>
      <c r="N93"/>
      <c r="O93"/>
      <c r="P93"/>
      <c r="Q93"/>
      <c r="R93"/>
      <c r="S93"/>
      <c r="T93"/>
      <c r="U93"/>
      <c r="V93"/>
      <c r="W93"/>
      <c r="X93"/>
      <c r="Y93"/>
      <c r="Z93"/>
      <c r="AA93"/>
      <c r="AB93"/>
      <c r="AC93"/>
      <c r="AD93"/>
      <c r="AE93"/>
      <c r="AF93"/>
      <c r="AG93"/>
      <c r="AH93"/>
      <c r="AI93"/>
      <c r="AJ93"/>
      <c r="AK93"/>
      <c r="AL93"/>
      <c r="AM93"/>
      <c r="AN93"/>
      <c r="AO93"/>
      <c r="AP93"/>
    </row>
    <row r="94" spans="6:42">
      <c r="F94"/>
      <c r="G94"/>
      <c r="H94"/>
      <c r="I94"/>
      <c r="J94"/>
      <c r="K94"/>
      <c r="L94"/>
      <c r="M94"/>
      <c r="N94"/>
      <c r="O94"/>
      <c r="P94"/>
      <c r="Q94"/>
      <c r="R94"/>
      <c r="S94"/>
      <c r="T94"/>
      <c r="U94"/>
      <c r="V94"/>
      <c r="W94"/>
      <c r="X94"/>
      <c r="Y94"/>
      <c r="Z94"/>
      <c r="AA94"/>
      <c r="AB94"/>
      <c r="AC94"/>
      <c r="AD94"/>
      <c r="AE94"/>
      <c r="AF94"/>
      <c r="AG94"/>
      <c r="AH94"/>
      <c r="AI94"/>
      <c r="AJ94"/>
      <c r="AK94"/>
      <c r="AL94"/>
      <c r="AM94"/>
      <c r="AN94"/>
      <c r="AO94"/>
      <c r="AP94"/>
    </row>
    <row r="95" spans="6:42">
      <c r="F95"/>
      <c r="G95"/>
      <c r="H95"/>
      <c r="I95"/>
      <c r="J95"/>
      <c r="K95"/>
      <c r="L95"/>
      <c r="M95"/>
      <c r="N95"/>
      <c r="O95"/>
      <c r="P95"/>
      <c r="Q95"/>
      <c r="R95"/>
      <c r="S95"/>
      <c r="T95"/>
      <c r="U95"/>
      <c r="V95"/>
      <c r="W95"/>
      <c r="X95"/>
      <c r="Y95"/>
      <c r="Z95"/>
      <c r="AA95"/>
      <c r="AB95"/>
      <c r="AC95"/>
      <c r="AD95"/>
      <c r="AE95"/>
      <c r="AF95"/>
      <c r="AG95"/>
      <c r="AH95"/>
      <c r="AI95"/>
      <c r="AJ95"/>
      <c r="AK95"/>
      <c r="AL95"/>
      <c r="AM95"/>
      <c r="AN95"/>
      <c r="AO95"/>
      <c r="AP95"/>
    </row>
    <row r="96" spans="6:42">
      <c r="F96"/>
      <c r="G96"/>
      <c r="H96"/>
      <c r="I96"/>
      <c r="J96"/>
      <c r="K96"/>
      <c r="L96"/>
      <c r="M96"/>
      <c r="N96"/>
      <c r="O96"/>
      <c r="P96"/>
      <c r="Q96"/>
      <c r="R96"/>
      <c r="S96"/>
      <c r="T96"/>
      <c r="U96"/>
      <c r="V96"/>
      <c r="W96"/>
      <c r="X96"/>
      <c r="Y96"/>
      <c r="Z96"/>
      <c r="AA96"/>
      <c r="AB96"/>
      <c r="AC96"/>
      <c r="AD96"/>
      <c r="AE96"/>
      <c r="AF96"/>
      <c r="AG96"/>
      <c r="AH96"/>
      <c r="AI96"/>
      <c r="AJ96"/>
      <c r="AK96"/>
      <c r="AL96"/>
      <c r="AM96"/>
      <c r="AN96"/>
      <c r="AO96"/>
      <c r="AP96"/>
    </row>
    <row r="97" spans="6:42">
      <c r="F97"/>
      <c r="G97"/>
      <c r="H97"/>
      <c r="I97"/>
      <c r="J97"/>
      <c r="K97"/>
      <c r="L97"/>
      <c r="M97"/>
      <c r="N97"/>
      <c r="O97"/>
      <c r="P97"/>
      <c r="Q97"/>
      <c r="R97"/>
      <c r="S97"/>
      <c r="T97"/>
      <c r="U97"/>
      <c r="V97"/>
      <c r="W97"/>
      <c r="X97"/>
      <c r="Y97"/>
      <c r="Z97"/>
      <c r="AA97"/>
      <c r="AB97"/>
      <c r="AC97"/>
      <c r="AD97"/>
      <c r="AE97"/>
      <c r="AF97"/>
      <c r="AG97"/>
      <c r="AH97"/>
      <c r="AI97"/>
      <c r="AJ97"/>
      <c r="AK97"/>
      <c r="AL97"/>
      <c r="AM97"/>
      <c r="AN97"/>
      <c r="AO97"/>
      <c r="AP97"/>
    </row>
    <row r="98" spans="6:42">
      <c r="F98"/>
      <c r="G98"/>
      <c r="H98"/>
      <c r="I98"/>
      <c r="J98"/>
      <c r="K98"/>
      <c r="L98"/>
      <c r="M98"/>
      <c r="N98"/>
      <c r="O98"/>
      <c r="P98"/>
      <c r="Q98"/>
      <c r="R98"/>
      <c r="S98"/>
      <c r="T98"/>
      <c r="U98"/>
      <c r="V98"/>
      <c r="W98"/>
      <c r="X98"/>
      <c r="Y98"/>
      <c r="Z98"/>
      <c r="AA98"/>
      <c r="AB98"/>
      <c r="AC98"/>
      <c r="AD98"/>
      <c r="AE98"/>
      <c r="AF98"/>
      <c r="AG98"/>
      <c r="AH98"/>
      <c r="AI98"/>
      <c r="AJ98"/>
      <c r="AK98"/>
      <c r="AL98"/>
      <c r="AM98"/>
      <c r="AN98"/>
      <c r="AO98"/>
      <c r="AP98"/>
    </row>
    <row r="99" spans="6:42">
      <c r="F99"/>
      <c r="G99"/>
      <c r="H99"/>
      <c r="I99"/>
      <c r="J99"/>
      <c r="K99"/>
      <c r="L99"/>
      <c r="M99"/>
      <c r="N99"/>
      <c r="O99"/>
      <c r="P99"/>
      <c r="Q99"/>
      <c r="R99"/>
      <c r="S99"/>
      <c r="T99"/>
      <c r="U99"/>
      <c r="V99"/>
      <c r="W99"/>
      <c r="X99"/>
      <c r="Y99"/>
      <c r="Z99"/>
      <c r="AA99"/>
      <c r="AB99"/>
      <c r="AC99"/>
      <c r="AD99"/>
      <c r="AE99"/>
      <c r="AF99"/>
      <c r="AG99"/>
      <c r="AH99"/>
      <c r="AI99"/>
      <c r="AJ99"/>
      <c r="AK99"/>
      <c r="AL99"/>
      <c r="AM99"/>
      <c r="AN99"/>
      <c r="AO99"/>
      <c r="AP99"/>
    </row>
    <row r="100" spans="6:42">
      <c r="F100"/>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row>
    <row r="101" spans="6:42">
      <c r="F101"/>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row>
    <row r="102" spans="6:42">
      <c r="F102"/>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row>
    <row r="103" spans="6:42">
      <c r="F103"/>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row>
    <row r="104" spans="6:42">
      <c r="F104"/>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row>
    <row r="105" spans="6:42">
      <c r="F10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row>
    <row r="106" spans="6:42">
      <c r="F106"/>
      <c r="G106"/>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row>
    <row r="107" spans="6:42">
      <c r="F107"/>
      <c r="G107"/>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row>
    <row r="108" spans="6:42">
      <c r="F108"/>
      <c r="G108"/>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row>
    <row r="109" spans="6:42">
      <c r="F109"/>
      <c r="G109"/>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row>
    <row r="110" spans="6:42">
      <c r="F110"/>
      <c r="G110"/>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row>
    <row r="111" spans="6:42">
      <c r="F111"/>
      <c r="G111"/>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row>
    <row r="112" spans="6:42">
      <c r="F112"/>
      <c r="G112"/>
      <c r="H112"/>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row>
    <row r="113" spans="6:42">
      <c r="F113"/>
      <c r="G113"/>
      <c r="H113"/>
      <c r="I113"/>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row>
    <row r="114" spans="6:42">
      <c r="F114"/>
      <c r="G114"/>
      <c r="H114"/>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row>
    <row r="115" spans="6:42">
      <c r="F115"/>
      <c r="G115"/>
      <c r="H115"/>
      <c r="I115"/>
      <c r="J115"/>
      <c r="K115"/>
      <c r="L115"/>
      <c r="M115"/>
      <c r="N115"/>
      <c r="O115"/>
      <c r="P115"/>
      <c r="Q115"/>
      <c r="R115"/>
      <c r="S115"/>
      <c r="T115"/>
      <c r="U115"/>
      <c r="V115"/>
      <c r="W115"/>
      <c r="X115"/>
      <c r="Y115"/>
      <c r="Z115"/>
      <c r="AA115"/>
      <c r="AB115"/>
      <c r="AC115"/>
      <c r="AD115"/>
      <c r="AE115"/>
      <c r="AF115"/>
      <c r="AG115"/>
      <c r="AH115"/>
      <c r="AI115"/>
      <c r="AJ115"/>
      <c r="AK115"/>
      <c r="AL115"/>
      <c r="AM115"/>
      <c r="AN115"/>
      <c r="AO115"/>
      <c r="AP115"/>
    </row>
    <row r="116" spans="6:42">
      <c r="F116"/>
      <c r="G116"/>
      <c r="H116"/>
      <c r="I116"/>
      <c r="J116"/>
      <c r="K116"/>
      <c r="L116"/>
      <c r="M116"/>
      <c r="N116"/>
      <c r="O116"/>
      <c r="P116"/>
      <c r="Q116"/>
      <c r="R116"/>
      <c r="S116"/>
      <c r="T116"/>
      <c r="U116"/>
      <c r="V116"/>
      <c r="W116"/>
      <c r="X116"/>
      <c r="Y116"/>
      <c r="Z116"/>
      <c r="AA116"/>
      <c r="AB116"/>
      <c r="AC116"/>
      <c r="AD116"/>
      <c r="AE116"/>
      <c r="AF116"/>
      <c r="AG116"/>
      <c r="AH116"/>
      <c r="AI116"/>
      <c r="AJ116"/>
      <c r="AK116"/>
      <c r="AL116"/>
      <c r="AM116"/>
      <c r="AN116"/>
      <c r="AO116"/>
      <c r="AP116"/>
    </row>
    <row r="117" spans="6:42">
      <c r="F117"/>
      <c r="G117"/>
      <c r="H117"/>
      <c r="I117"/>
      <c r="J117"/>
      <c r="K117"/>
      <c r="L117"/>
      <c r="M117"/>
      <c r="N117"/>
      <c r="O117"/>
      <c r="P117"/>
      <c r="Q117"/>
      <c r="R117"/>
      <c r="S117"/>
      <c r="T117"/>
      <c r="U117"/>
      <c r="V117"/>
      <c r="W117"/>
      <c r="X117"/>
      <c r="Y117"/>
      <c r="Z117"/>
      <c r="AA117"/>
      <c r="AB117"/>
      <c r="AC117"/>
      <c r="AD117"/>
      <c r="AE117"/>
      <c r="AF117"/>
      <c r="AG117"/>
      <c r="AH117"/>
      <c r="AI117"/>
      <c r="AJ117"/>
      <c r="AK117"/>
      <c r="AL117"/>
      <c r="AM117"/>
      <c r="AN117"/>
      <c r="AO117"/>
      <c r="AP117"/>
    </row>
    <row r="118" spans="6:42">
      <c r="F118"/>
      <c r="G118"/>
      <c r="H118"/>
      <c r="I118"/>
      <c r="J118"/>
      <c r="K118"/>
      <c r="L118"/>
      <c r="M118"/>
      <c r="N118"/>
      <c r="O118"/>
      <c r="P118"/>
      <c r="Q118"/>
      <c r="R118"/>
      <c r="S118"/>
      <c r="T118"/>
      <c r="U118"/>
      <c r="V118"/>
      <c r="W118"/>
      <c r="X118"/>
      <c r="Y118"/>
      <c r="Z118"/>
      <c r="AA118"/>
      <c r="AB118"/>
      <c r="AC118"/>
      <c r="AD118"/>
      <c r="AE118"/>
      <c r="AF118"/>
      <c r="AG118"/>
      <c r="AH118"/>
      <c r="AI118"/>
      <c r="AJ118"/>
      <c r="AK118"/>
      <c r="AL118"/>
      <c r="AM118"/>
      <c r="AN118"/>
      <c r="AO118"/>
      <c r="AP118"/>
    </row>
    <row r="119" spans="6:42">
      <c r="F119"/>
      <c r="G119"/>
      <c r="H119"/>
      <c r="I119"/>
      <c r="J119"/>
      <c r="K119"/>
      <c r="L119"/>
      <c r="M119"/>
      <c r="N119"/>
      <c r="O119"/>
      <c r="P119"/>
      <c r="Q119"/>
      <c r="R119"/>
      <c r="S119"/>
      <c r="T119"/>
      <c r="U119"/>
      <c r="V119"/>
      <c r="W119"/>
      <c r="X119"/>
      <c r="Y119"/>
      <c r="Z119"/>
      <c r="AA119"/>
      <c r="AB119"/>
      <c r="AC119"/>
      <c r="AD119"/>
      <c r="AE119"/>
      <c r="AF119"/>
      <c r="AG119"/>
      <c r="AH119"/>
      <c r="AI119"/>
      <c r="AJ119"/>
      <c r="AK119"/>
      <c r="AL119"/>
      <c r="AM119"/>
      <c r="AN119"/>
      <c r="AO119"/>
      <c r="AP119"/>
    </row>
    <row r="120" spans="6:42">
      <c r="F120"/>
      <c r="G120"/>
      <c r="H120"/>
      <c r="I120"/>
      <c r="J120"/>
      <c r="K120"/>
      <c r="L120"/>
      <c r="M120"/>
      <c r="N120"/>
      <c r="O120"/>
      <c r="P120"/>
      <c r="Q120"/>
      <c r="R120"/>
      <c r="S120"/>
      <c r="T120"/>
      <c r="U120"/>
      <c r="V120"/>
      <c r="W120"/>
      <c r="X120"/>
      <c r="Y120"/>
      <c r="Z120"/>
      <c r="AA120"/>
      <c r="AB120"/>
      <c r="AC120"/>
      <c r="AD120"/>
      <c r="AE120"/>
      <c r="AF120"/>
      <c r="AG120"/>
      <c r="AH120"/>
      <c r="AI120"/>
      <c r="AJ120"/>
      <c r="AK120"/>
      <c r="AL120"/>
      <c r="AM120"/>
      <c r="AN120"/>
      <c r="AO120"/>
      <c r="AP120"/>
    </row>
    <row r="121" spans="6:42">
      <c r="F121"/>
      <c r="G121"/>
      <c r="H121"/>
      <c r="I121"/>
      <c r="J121"/>
      <c r="K121"/>
      <c r="L121"/>
      <c r="M121"/>
      <c r="N121"/>
      <c r="O121"/>
      <c r="P121"/>
      <c r="Q121"/>
      <c r="R121"/>
      <c r="S121"/>
      <c r="T121"/>
      <c r="U121"/>
      <c r="V121"/>
      <c r="W121"/>
      <c r="X121"/>
      <c r="Y121"/>
      <c r="Z121"/>
      <c r="AA121"/>
      <c r="AB121"/>
      <c r="AC121"/>
      <c r="AD121"/>
      <c r="AE121"/>
      <c r="AF121"/>
      <c r="AG121"/>
      <c r="AH121"/>
      <c r="AI121"/>
      <c r="AJ121"/>
      <c r="AK121"/>
      <c r="AL121"/>
      <c r="AM121"/>
      <c r="AN121"/>
      <c r="AO121"/>
      <c r="AP121"/>
    </row>
    <row r="122" spans="6:42">
      <c r="F122"/>
      <c r="G122"/>
      <c r="H122"/>
      <c r="I122"/>
      <c r="J122"/>
      <c r="K122"/>
      <c r="L122"/>
      <c r="M122"/>
      <c r="N122"/>
      <c r="O122"/>
      <c r="P122"/>
      <c r="Q122"/>
      <c r="R122"/>
      <c r="S122"/>
      <c r="T122"/>
      <c r="U122"/>
      <c r="V122"/>
      <c r="W122"/>
      <c r="X122"/>
      <c r="Y122"/>
      <c r="Z122"/>
      <c r="AA122"/>
      <c r="AB122"/>
      <c r="AC122"/>
      <c r="AD122"/>
      <c r="AE122"/>
      <c r="AF122"/>
      <c r="AG122"/>
      <c r="AH122"/>
      <c r="AI122"/>
      <c r="AJ122"/>
      <c r="AK122"/>
      <c r="AL122"/>
      <c r="AM122"/>
      <c r="AN122"/>
      <c r="AO122"/>
      <c r="AP122"/>
    </row>
    <row r="123" spans="6:42">
      <c r="F123"/>
      <c r="G123"/>
      <c r="H123"/>
      <c r="I123"/>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row>
    <row r="124" spans="6:42">
      <c r="F124"/>
      <c r="G124"/>
      <c r="H124"/>
      <c r="I124"/>
      <c r="J124"/>
      <c r="K124"/>
      <c r="L124"/>
      <c r="M124"/>
      <c r="N124"/>
      <c r="O124"/>
      <c r="P124"/>
      <c r="Q124"/>
      <c r="R124"/>
      <c r="S124"/>
      <c r="T124"/>
      <c r="U124"/>
      <c r="V124"/>
      <c r="W124"/>
      <c r="X124"/>
      <c r="Y124"/>
      <c r="Z124"/>
      <c r="AA124"/>
      <c r="AB124"/>
      <c r="AC124"/>
      <c r="AD124"/>
      <c r="AE124"/>
      <c r="AF124"/>
      <c r="AG124"/>
      <c r="AH124"/>
      <c r="AI124"/>
      <c r="AJ124"/>
      <c r="AK124"/>
      <c r="AL124"/>
      <c r="AM124"/>
      <c r="AN124"/>
      <c r="AO124"/>
      <c r="AP124"/>
    </row>
    <row r="125" spans="6:42">
      <c r="F125"/>
      <c r="G125"/>
      <c r="H125"/>
      <c r="I125"/>
      <c r="J125"/>
      <c r="K125"/>
      <c r="L125"/>
      <c r="M125"/>
      <c r="N125"/>
      <c r="O125"/>
      <c r="P125"/>
      <c r="Q125"/>
      <c r="R125"/>
      <c r="S125"/>
      <c r="T125"/>
      <c r="U125"/>
      <c r="V125"/>
      <c r="W125"/>
      <c r="X125"/>
      <c r="Y125"/>
      <c r="Z125"/>
      <c r="AA125"/>
      <c r="AB125"/>
      <c r="AC125"/>
      <c r="AD125"/>
      <c r="AE125"/>
      <c r="AF125"/>
      <c r="AG125"/>
      <c r="AH125"/>
      <c r="AI125"/>
      <c r="AJ125"/>
      <c r="AK125"/>
      <c r="AL125"/>
      <c r="AM125"/>
      <c r="AN125"/>
      <c r="AO125"/>
      <c r="AP125"/>
    </row>
    <row r="126" spans="6:42">
      <c r="F126"/>
      <c r="G126"/>
      <c r="H126"/>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row>
    <row r="127" spans="6:42">
      <c r="F127"/>
      <c r="G127"/>
      <c r="H127"/>
      <c r="I127"/>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row>
    <row r="128" spans="6:42">
      <c r="F128"/>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row>
    <row r="129" spans="6:42">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row>
    <row r="130" spans="6:42">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row>
    <row r="131" spans="6:42">
      <c r="F131"/>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row>
    <row r="132" spans="6:42">
      <c r="F132"/>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row>
    <row r="133" spans="6:42">
      <c r="F133"/>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row>
    <row r="134" spans="6:42">
      <c r="F134"/>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row>
    <row r="135" spans="6:42">
      <c r="F135"/>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row>
    <row r="136" spans="6:42">
      <c r="F136"/>
      <c r="G136"/>
      <c r="H136"/>
      <c r="I136"/>
      <c r="J136"/>
      <c r="K136"/>
      <c r="L136"/>
      <c r="M136"/>
      <c r="N136"/>
      <c r="O136"/>
      <c r="P136"/>
      <c r="Q136"/>
      <c r="R136"/>
      <c r="S136"/>
      <c r="T136"/>
      <c r="U136"/>
      <c r="V136"/>
      <c r="W136"/>
      <c r="X136"/>
      <c r="Y136"/>
      <c r="Z136"/>
      <c r="AA136"/>
      <c r="AB136"/>
      <c r="AC136"/>
      <c r="AD136"/>
      <c r="AE136"/>
      <c r="AF136"/>
      <c r="AG136"/>
      <c r="AH136"/>
      <c r="AI136"/>
      <c r="AJ136"/>
      <c r="AK136"/>
      <c r="AL136"/>
      <c r="AM136"/>
      <c r="AN136"/>
      <c r="AO136"/>
      <c r="AP136"/>
    </row>
    <row r="137" spans="6:42">
      <c r="F137"/>
      <c r="G137"/>
      <c r="H137"/>
      <c r="I137"/>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row>
    <row r="138" spans="6:42">
      <c r="F138"/>
      <c r="G138"/>
      <c r="H138"/>
      <c r="I138"/>
      <c r="J138"/>
      <c r="K138"/>
      <c r="L138"/>
      <c r="M138"/>
      <c r="N138"/>
      <c r="O138"/>
      <c r="P138"/>
      <c r="Q138"/>
      <c r="R138"/>
      <c r="S138"/>
      <c r="T138"/>
      <c r="U138"/>
      <c r="V138"/>
      <c r="W138"/>
      <c r="X138"/>
      <c r="Y138"/>
      <c r="Z138"/>
      <c r="AA138"/>
      <c r="AB138"/>
      <c r="AC138"/>
      <c r="AD138"/>
      <c r="AE138"/>
      <c r="AF138"/>
      <c r="AG138"/>
      <c r="AH138"/>
      <c r="AI138"/>
      <c r="AJ138"/>
      <c r="AK138"/>
      <c r="AL138"/>
      <c r="AM138"/>
      <c r="AN138"/>
      <c r="AO138"/>
      <c r="AP138"/>
    </row>
    <row r="139" spans="6:42">
      <c r="F139"/>
      <c r="G139"/>
      <c r="H139"/>
      <c r="I139"/>
      <c r="J139"/>
      <c r="K139"/>
      <c r="L139"/>
      <c r="M139"/>
      <c r="N139"/>
      <c r="O139"/>
      <c r="P139"/>
      <c r="Q139"/>
      <c r="R139"/>
      <c r="S139"/>
      <c r="T139"/>
      <c r="U139"/>
      <c r="V139"/>
      <c r="W139"/>
      <c r="X139"/>
      <c r="Y139"/>
      <c r="Z139"/>
      <c r="AA139"/>
      <c r="AB139"/>
      <c r="AC139"/>
      <c r="AD139"/>
      <c r="AE139"/>
      <c r="AF139"/>
      <c r="AG139"/>
      <c r="AH139"/>
      <c r="AI139"/>
      <c r="AJ139"/>
      <c r="AK139"/>
      <c r="AL139"/>
      <c r="AM139"/>
      <c r="AN139"/>
      <c r="AO139"/>
      <c r="AP139"/>
    </row>
    <row r="140" spans="6:42">
      <c r="F140"/>
      <c r="G140"/>
      <c r="H140"/>
      <c r="I140"/>
      <c r="J140"/>
      <c r="K140"/>
      <c r="L140"/>
      <c r="M140"/>
      <c r="N140"/>
      <c r="O140"/>
      <c r="P140"/>
      <c r="Q140"/>
      <c r="R140"/>
      <c r="S140"/>
      <c r="T140"/>
      <c r="U140"/>
      <c r="V140"/>
      <c r="W140"/>
      <c r="X140"/>
      <c r="Y140"/>
      <c r="Z140"/>
      <c r="AA140"/>
      <c r="AB140"/>
      <c r="AC140"/>
      <c r="AD140"/>
      <c r="AE140"/>
      <c r="AF140"/>
      <c r="AG140"/>
      <c r="AH140"/>
      <c r="AI140"/>
      <c r="AJ140"/>
      <c r="AK140"/>
      <c r="AL140"/>
      <c r="AM140"/>
      <c r="AN140"/>
      <c r="AO140"/>
      <c r="AP140"/>
    </row>
    <row r="141" spans="6:42">
      <c r="F141"/>
      <c r="G141"/>
      <c r="H141"/>
      <c r="I141"/>
      <c r="J141"/>
      <c r="K141"/>
      <c r="L141"/>
      <c r="M141"/>
      <c r="N141"/>
      <c r="O141"/>
      <c r="P141"/>
      <c r="Q141"/>
      <c r="R141"/>
      <c r="S141"/>
      <c r="T141"/>
      <c r="U141"/>
      <c r="V141"/>
      <c r="W141"/>
      <c r="X141"/>
      <c r="Y141"/>
      <c r="Z141"/>
      <c r="AA141"/>
      <c r="AB141"/>
      <c r="AC141"/>
      <c r="AD141"/>
      <c r="AE141"/>
      <c r="AF141"/>
      <c r="AG141"/>
      <c r="AH141"/>
      <c r="AI141"/>
      <c r="AJ141"/>
      <c r="AK141"/>
      <c r="AL141"/>
      <c r="AM141"/>
      <c r="AN141"/>
      <c r="AO141"/>
      <c r="AP141"/>
    </row>
    <row r="142" spans="6:42">
      <c r="F142"/>
      <c r="G142"/>
      <c r="H142"/>
      <c r="I142"/>
      <c r="J142"/>
      <c r="K142"/>
      <c r="L142"/>
      <c r="M142"/>
      <c r="N142"/>
      <c r="O142"/>
      <c r="P142"/>
      <c r="Q142"/>
      <c r="R142"/>
      <c r="S142"/>
      <c r="T142"/>
      <c r="U142"/>
      <c r="V142"/>
      <c r="W142"/>
      <c r="X142"/>
      <c r="Y142"/>
      <c r="Z142"/>
      <c r="AA142"/>
      <c r="AB142"/>
      <c r="AC142"/>
      <c r="AD142"/>
      <c r="AE142"/>
      <c r="AF142"/>
      <c r="AG142"/>
      <c r="AH142"/>
      <c r="AI142"/>
      <c r="AJ142"/>
      <c r="AK142"/>
      <c r="AL142"/>
      <c r="AM142"/>
      <c r="AN142"/>
      <c r="AO142"/>
      <c r="AP142"/>
    </row>
    <row r="143" spans="6:42">
      <c r="F143"/>
      <c r="G143"/>
      <c r="H143"/>
      <c r="I143"/>
      <c r="J143"/>
      <c r="K143"/>
      <c r="L143"/>
      <c r="M143"/>
      <c r="N143"/>
      <c r="O143"/>
      <c r="P143"/>
      <c r="Q143"/>
      <c r="R143"/>
      <c r="S143"/>
      <c r="T143"/>
      <c r="U143"/>
      <c r="V143"/>
      <c r="W143"/>
      <c r="X143"/>
      <c r="Y143"/>
      <c r="Z143"/>
      <c r="AA143"/>
      <c r="AB143"/>
      <c r="AC143"/>
      <c r="AD143"/>
      <c r="AE143"/>
      <c r="AF143"/>
      <c r="AG143"/>
      <c r="AH143"/>
      <c r="AI143"/>
      <c r="AJ143"/>
      <c r="AK143"/>
      <c r="AL143"/>
      <c r="AM143"/>
      <c r="AN143"/>
      <c r="AO143"/>
      <c r="AP143"/>
    </row>
    <row r="144" spans="6:42">
      <c r="F144"/>
      <c r="G144"/>
      <c r="H144"/>
      <c r="I144"/>
      <c r="J144"/>
      <c r="K144"/>
      <c r="L144"/>
      <c r="M144"/>
      <c r="N144"/>
      <c r="O144"/>
      <c r="P144"/>
      <c r="Q144"/>
      <c r="R144"/>
      <c r="S144"/>
      <c r="T144"/>
      <c r="U144"/>
      <c r="V144"/>
      <c r="W144"/>
      <c r="X144"/>
      <c r="Y144"/>
      <c r="Z144"/>
      <c r="AA144"/>
      <c r="AB144"/>
      <c r="AC144"/>
      <c r="AD144"/>
      <c r="AE144"/>
      <c r="AF144"/>
      <c r="AG144"/>
      <c r="AH144"/>
      <c r="AI144"/>
      <c r="AJ144"/>
      <c r="AK144"/>
      <c r="AL144"/>
      <c r="AM144"/>
      <c r="AN144"/>
      <c r="AO144"/>
      <c r="AP144"/>
    </row>
    <row r="145" spans="6:42">
      <c r="F145"/>
      <c r="G145"/>
      <c r="H145"/>
      <c r="I145"/>
      <c r="J145"/>
      <c r="K145"/>
      <c r="L145"/>
      <c r="M145"/>
      <c r="N145"/>
      <c r="O145"/>
      <c r="P145"/>
      <c r="Q145"/>
      <c r="R145"/>
      <c r="S145"/>
      <c r="T145"/>
      <c r="U145"/>
      <c r="V145"/>
      <c r="W145"/>
      <c r="X145"/>
      <c r="Y145"/>
      <c r="Z145"/>
      <c r="AA145"/>
      <c r="AB145"/>
      <c r="AC145"/>
      <c r="AD145"/>
      <c r="AE145"/>
      <c r="AF145"/>
      <c r="AG145"/>
      <c r="AH145"/>
      <c r="AI145"/>
      <c r="AJ145"/>
      <c r="AK145"/>
      <c r="AL145"/>
      <c r="AM145"/>
      <c r="AN145"/>
      <c r="AO145"/>
      <c r="AP145"/>
    </row>
    <row r="146" spans="6:42">
      <c r="F146"/>
      <c r="G146"/>
      <c r="H146"/>
      <c r="I146"/>
      <c r="J146"/>
      <c r="K146"/>
      <c r="L146"/>
      <c r="M146"/>
      <c r="N146"/>
      <c r="O146"/>
      <c r="P146"/>
      <c r="Q146"/>
      <c r="R146"/>
      <c r="S146"/>
      <c r="T146"/>
      <c r="U146"/>
      <c r="V146"/>
      <c r="W146"/>
      <c r="X146"/>
      <c r="Y146"/>
      <c r="Z146"/>
      <c r="AA146"/>
      <c r="AB146"/>
      <c r="AC146"/>
      <c r="AD146"/>
      <c r="AE146"/>
      <c r="AF146"/>
      <c r="AG146"/>
      <c r="AH146"/>
      <c r="AI146"/>
      <c r="AJ146"/>
      <c r="AK146"/>
      <c r="AL146"/>
      <c r="AM146"/>
      <c r="AN146"/>
      <c r="AO146"/>
      <c r="AP146"/>
    </row>
    <row r="147" spans="6:42">
      <c r="F147"/>
      <c r="G147"/>
      <c r="H147"/>
      <c r="I147"/>
      <c r="J147"/>
      <c r="K147"/>
      <c r="L147"/>
      <c r="M147"/>
      <c r="N147"/>
      <c r="O147"/>
      <c r="P147"/>
      <c r="Q147"/>
      <c r="R147"/>
      <c r="S147"/>
      <c r="T147"/>
      <c r="U147"/>
      <c r="V147"/>
      <c r="W147"/>
      <c r="X147"/>
      <c r="Y147"/>
      <c r="Z147"/>
      <c r="AA147"/>
      <c r="AB147"/>
      <c r="AC147"/>
      <c r="AD147"/>
      <c r="AE147"/>
      <c r="AF147"/>
      <c r="AG147"/>
      <c r="AH147"/>
      <c r="AI147"/>
      <c r="AJ147"/>
      <c r="AK147"/>
      <c r="AL147"/>
      <c r="AM147"/>
      <c r="AN147"/>
      <c r="AO147"/>
      <c r="AP147"/>
    </row>
    <row r="148" spans="6:42">
      <c r="F148"/>
      <c r="G148"/>
      <c r="H148"/>
      <c r="I148"/>
      <c r="J148"/>
      <c r="K148"/>
      <c r="L148"/>
      <c r="M148"/>
      <c r="N148"/>
      <c r="O148"/>
      <c r="P148"/>
      <c r="Q148"/>
      <c r="R148"/>
      <c r="S148"/>
      <c r="T148"/>
      <c r="U148"/>
      <c r="V148"/>
      <c r="W148"/>
      <c r="X148"/>
      <c r="Y148"/>
      <c r="Z148"/>
      <c r="AA148"/>
      <c r="AB148"/>
      <c r="AC148"/>
      <c r="AD148"/>
      <c r="AE148"/>
      <c r="AF148"/>
      <c r="AG148"/>
      <c r="AH148"/>
      <c r="AI148"/>
      <c r="AJ148"/>
      <c r="AK148"/>
      <c r="AL148"/>
      <c r="AM148"/>
      <c r="AN148"/>
      <c r="AO148"/>
      <c r="AP148"/>
    </row>
    <row r="149" spans="6:42">
      <c r="F149"/>
      <c r="G149"/>
      <c r="H149"/>
      <c r="I149"/>
      <c r="J149"/>
      <c r="K149"/>
      <c r="L149"/>
      <c r="M149"/>
      <c r="N149"/>
      <c r="O149"/>
      <c r="P149"/>
      <c r="Q149"/>
      <c r="R149"/>
      <c r="S149"/>
      <c r="T149"/>
      <c r="U149"/>
      <c r="V149"/>
      <c r="W149"/>
      <c r="X149"/>
      <c r="Y149"/>
      <c r="Z149"/>
      <c r="AA149"/>
      <c r="AB149"/>
      <c r="AC149"/>
      <c r="AD149"/>
      <c r="AE149"/>
      <c r="AF149"/>
      <c r="AG149"/>
      <c r="AH149"/>
      <c r="AI149"/>
      <c r="AJ149"/>
      <c r="AK149"/>
      <c r="AL149"/>
      <c r="AM149"/>
      <c r="AN149"/>
      <c r="AO149"/>
      <c r="AP149"/>
    </row>
    <row r="150" spans="6:42">
      <c r="F150"/>
      <c r="G150"/>
      <c r="H150"/>
      <c r="I150"/>
      <c r="J150"/>
      <c r="K150"/>
      <c r="L150"/>
      <c r="M150"/>
      <c r="N150"/>
      <c r="O150"/>
      <c r="P150"/>
      <c r="Q150"/>
      <c r="R150"/>
      <c r="S150"/>
      <c r="T150"/>
      <c r="U150"/>
      <c r="V150"/>
      <c r="W150"/>
      <c r="X150"/>
      <c r="Y150"/>
      <c r="Z150"/>
      <c r="AA150"/>
      <c r="AB150"/>
      <c r="AC150"/>
      <c r="AD150"/>
      <c r="AE150"/>
      <c r="AF150"/>
      <c r="AG150"/>
      <c r="AH150"/>
      <c r="AI150"/>
      <c r="AJ150"/>
      <c r="AK150"/>
      <c r="AL150"/>
      <c r="AM150"/>
      <c r="AN150"/>
      <c r="AO150"/>
      <c r="AP150"/>
    </row>
    <row r="151" spans="6:42">
      <c r="F151"/>
      <c r="G151"/>
      <c r="H151"/>
      <c r="I151"/>
      <c r="J151"/>
      <c r="K151"/>
      <c r="L151"/>
      <c r="M151"/>
      <c r="N151"/>
      <c r="O151"/>
      <c r="P151"/>
      <c r="Q151"/>
      <c r="R151"/>
      <c r="S151"/>
      <c r="T151"/>
      <c r="U151"/>
      <c r="V151"/>
      <c r="W151"/>
      <c r="X151"/>
      <c r="Y151"/>
      <c r="Z151"/>
      <c r="AA151"/>
      <c r="AB151"/>
      <c r="AC151"/>
      <c r="AD151"/>
      <c r="AE151"/>
      <c r="AF151"/>
      <c r="AG151"/>
      <c r="AH151"/>
      <c r="AI151"/>
      <c r="AJ151"/>
      <c r="AK151"/>
      <c r="AL151"/>
      <c r="AM151"/>
      <c r="AN151"/>
      <c r="AO151"/>
      <c r="AP151"/>
    </row>
    <row r="152" spans="6:42">
      <c r="F152"/>
      <c r="G152"/>
      <c r="H152"/>
      <c r="I152"/>
      <c r="J152"/>
      <c r="K152"/>
      <c r="L152"/>
      <c r="M152"/>
      <c r="N152"/>
      <c r="O152"/>
      <c r="P152"/>
      <c r="Q152"/>
      <c r="R152"/>
      <c r="S152"/>
      <c r="T152"/>
      <c r="U152"/>
      <c r="V152"/>
      <c r="W152"/>
      <c r="X152"/>
      <c r="Y152"/>
      <c r="Z152"/>
      <c r="AA152"/>
      <c r="AB152"/>
      <c r="AC152"/>
      <c r="AD152"/>
      <c r="AE152"/>
      <c r="AF152"/>
      <c r="AG152"/>
      <c r="AH152"/>
      <c r="AI152"/>
      <c r="AJ152"/>
      <c r="AK152"/>
      <c r="AL152"/>
      <c r="AM152"/>
      <c r="AN152"/>
      <c r="AO152"/>
      <c r="AP152"/>
    </row>
    <row r="153" spans="6:42">
      <c r="F153"/>
      <c r="G153"/>
      <c r="H153"/>
      <c r="I153"/>
      <c r="J153"/>
      <c r="K153"/>
      <c r="L153"/>
      <c r="M153"/>
      <c r="N153"/>
      <c r="O153"/>
      <c r="P153"/>
      <c r="Q153"/>
      <c r="R153"/>
      <c r="S153"/>
      <c r="T153"/>
      <c r="U153"/>
      <c r="V153"/>
      <c r="W153"/>
      <c r="X153"/>
      <c r="Y153"/>
      <c r="Z153"/>
      <c r="AA153"/>
      <c r="AB153"/>
      <c r="AC153"/>
      <c r="AD153"/>
      <c r="AE153"/>
      <c r="AF153"/>
      <c r="AG153"/>
      <c r="AH153"/>
      <c r="AI153"/>
      <c r="AJ153"/>
      <c r="AK153"/>
      <c r="AL153"/>
      <c r="AM153"/>
      <c r="AN153"/>
      <c r="AO153"/>
      <c r="AP153"/>
    </row>
    <row r="154" spans="6:42">
      <c r="F154"/>
      <c r="G154"/>
      <c r="H154"/>
      <c r="I154"/>
      <c r="J154"/>
      <c r="K154"/>
      <c r="L154"/>
      <c r="M154"/>
      <c r="N154"/>
      <c r="O154"/>
      <c r="P154"/>
      <c r="Q154"/>
      <c r="R154"/>
      <c r="S154"/>
      <c r="T154"/>
      <c r="U154"/>
      <c r="V154"/>
      <c r="W154"/>
      <c r="X154"/>
      <c r="Y154"/>
      <c r="Z154"/>
      <c r="AA154"/>
      <c r="AB154"/>
      <c r="AC154"/>
      <c r="AD154"/>
      <c r="AE154"/>
      <c r="AF154"/>
      <c r="AG154"/>
      <c r="AH154"/>
      <c r="AI154"/>
      <c r="AJ154"/>
      <c r="AK154"/>
      <c r="AL154"/>
      <c r="AM154"/>
      <c r="AN154"/>
      <c r="AO154"/>
      <c r="AP154"/>
    </row>
    <row r="155" spans="6:42">
      <c r="F155"/>
      <c r="G155"/>
      <c r="H155"/>
      <c r="I155"/>
      <c r="J155"/>
      <c r="K155"/>
      <c r="L155"/>
      <c r="M155"/>
      <c r="N155"/>
      <c r="O155"/>
      <c r="P155"/>
      <c r="Q155"/>
      <c r="R155"/>
      <c r="S155"/>
      <c r="T155"/>
      <c r="U155"/>
      <c r="V155"/>
      <c r="W155"/>
      <c r="X155"/>
      <c r="Y155"/>
      <c r="Z155"/>
      <c r="AA155"/>
      <c r="AB155"/>
      <c r="AC155"/>
      <c r="AD155"/>
      <c r="AE155"/>
      <c r="AF155"/>
      <c r="AG155"/>
      <c r="AH155"/>
      <c r="AI155"/>
      <c r="AJ155"/>
      <c r="AK155"/>
      <c r="AL155"/>
      <c r="AM155"/>
      <c r="AN155"/>
      <c r="AO155"/>
      <c r="AP155"/>
    </row>
    <row r="156" spans="6:42">
      <c r="F156"/>
      <c r="G156"/>
      <c r="H156"/>
      <c r="I156"/>
      <c r="J156"/>
      <c r="K156"/>
      <c r="L156"/>
      <c r="M156"/>
      <c r="N156"/>
      <c r="O156"/>
      <c r="P156"/>
      <c r="Q156"/>
      <c r="R156"/>
      <c r="S156"/>
      <c r="T156"/>
      <c r="U156"/>
      <c r="V156"/>
      <c r="W156"/>
      <c r="X156"/>
      <c r="Y156"/>
      <c r="Z156"/>
      <c r="AA156"/>
      <c r="AB156"/>
      <c r="AC156"/>
      <c r="AD156"/>
      <c r="AE156"/>
      <c r="AF156"/>
      <c r="AG156"/>
      <c r="AH156"/>
      <c r="AI156"/>
      <c r="AJ156"/>
      <c r="AK156"/>
      <c r="AL156"/>
      <c r="AM156"/>
      <c r="AN156"/>
      <c r="AO156"/>
      <c r="AP156"/>
    </row>
    <row r="157" spans="6:42">
      <c r="F157"/>
      <c r="G157"/>
      <c r="H157"/>
      <c r="I157"/>
      <c r="J157"/>
      <c r="K157"/>
      <c r="L157"/>
      <c r="M157"/>
      <c r="N157"/>
      <c r="O157"/>
      <c r="P157"/>
      <c r="Q157"/>
      <c r="R157"/>
      <c r="S157"/>
      <c r="T157"/>
      <c r="U157"/>
      <c r="V157"/>
      <c r="W157"/>
      <c r="X157"/>
      <c r="Y157"/>
      <c r="Z157"/>
      <c r="AA157"/>
      <c r="AB157"/>
      <c r="AC157"/>
      <c r="AD157"/>
      <c r="AE157"/>
      <c r="AF157"/>
      <c r="AG157"/>
      <c r="AH157"/>
      <c r="AI157"/>
      <c r="AJ157"/>
      <c r="AK157"/>
      <c r="AL157"/>
      <c r="AM157"/>
      <c r="AN157"/>
      <c r="AO157"/>
      <c r="AP157"/>
    </row>
    <row r="158" spans="6:42">
      <c r="F158"/>
      <c r="G158"/>
      <c r="H158"/>
      <c r="I158"/>
      <c r="J158"/>
      <c r="K158"/>
      <c r="L158"/>
      <c r="M158"/>
      <c r="N158"/>
      <c r="O158"/>
      <c r="P158"/>
      <c r="Q158"/>
      <c r="R158"/>
      <c r="S158"/>
      <c r="T158"/>
      <c r="U158"/>
      <c r="V158"/>
      <c r="W158"/>
      <c r="X158"/>
      <c r="Y158"/>
      <c r="Z158"/>
      <c r="AA158"/>
      <c r="AB158"/>
      <c r="AC158"/>
      <c r="AD158"/>
      <c r="AE158"/>
      <c r="AF158"/>
      <c r="AG158"/>
      <c r="AH158"/>
      <c r="AI158"/>
      <c r="AJ158"/>
      <c r="AK158"/>
      <c r="AL158"/>
      <c r="AM158"/>
      <c r="AN158"/>
      <c r="AO158"/>
      <c r="AP158"/>
    </row>
    <row r="159" spans="6:42">
      <c r="F159"/>
      <c r="G159"/>
      <c r="H159"/>
      <c r="I159"/>
      <c r="J159"/>
      <c r="K159"/>
      <c r="L159"/>
      <c r="M159"/>
      <c r="N159"/>
      <c r="O159"/>
      <c r="P159"/>
      <c r="Q159"/>
      <c r="R159"/>
      <c r="S159"/>
      <c r="T159"/>
      <c r="U159"/>
      <c r="V159"/>
      <c r="W159"/>
      <c r="X159"/>
      <c r="Y159"/>
      <c r="Z159"/>
      <c r="AA159"/>
      <c r="AB159"/>
      <c r="AC159"/>
      <c r="AD159"/>
      <c r="AE159"/>
      <c r="AF159"/>
      <c r="AG159"/>
      <c r="AH159"/>
      <c r="AI159"/>
      <c r="AJ159"/>
      <c r="AK159"/>
      <c r="AL159"/>
      <c r="AM159"/>
      <c r="AN159"/>
      <c r="AO159"/>
      <c r="AP159"/>
    </row>
    <row r="160" spans="6:42">
      <c r="F160"/>
      <c r="G160"/>
      <c r="H160"/>
      <c r="I160"/>
      <c r="J160"/>
      <c r="K160"/>
      <c r="L160"/>
      <c r="M160"/>
      <c r="N160"/>
      <c r="O160"/>
      <c r="P160"/>
      <c r="Q160"/>
      <c r="R160"/>
      <c r="S160"/>
      <c r="T160"/>
      <c r="U160"/>
      <c r="V160"/>
      <c r="W160"/>
      <c r="X160"/>
      <c r="Y160"/>
      <c r="Z160"/>
      <c r="AA160"/>
      <c r="AB160"/>
      <c r="AC160"/>
      <c r="AD160"/>
      <c r="AE160"/>
      <c r="AF160"/>
      <c r="AG160"/>
      <c r="AH160"/>
      <c r="AI160"/>
      <c r="AJ160"/>
      <c r="AK160"/>
      <c r="AL160"/>
      <c r="AM160"/>
      <c r="AN160"/>
      <c r="AO160"/>
      <c r="AP160"/>
    </row>
    <row r="161" spans="6:42">
      <c r="F161"/>
      <c r="G161"/>
      <c r="H161"/>
      <c r="I161"/>
      <c r="J161"/>
      <c r="K161"/>
      <c r="L161"/>
      <c r="M161"/>
      <c r="N161"/>
      <c r="O161"/>
      <c r="P161"/>
      <c r="Q161"/>
      <c r="R161"/>
      <c r="S161"/>
      <c r="T161"/>
      <c r="U161"/>
      <c r="V161"/>
      <c r="W161"/>
      <c r="X161"/>
      <c r="Y161"/>
      <c r="Z161"/>
      <c r="AA161"/>
      <c r="AB161"/>
      <c r="AC161"/>
      <c r="AD161"/>
      <c r="AE161"/>
      <c r="AF161"/>
      <c r="AG161"/>
      <c r="AH161"/>
      <c r="AI161"/>
      <c r="AJ161"/>
      <c r="AK161"/>
      <c r="AL161"/>
      <c r="AM161"/>
      <c r="AN161"/>
      <c r="AO161"/>
      <c r="AP161"/>
    </row>
    <row r="162" spans="6:42">
      <c r="F162"/>
      <c r="G162"/>
      <c r="H162"/>
      <c r="I162"/>
      <c r="J162"/>
      <c r="K162"/>
      <c r="L162"/>
      <c r="M162"/>
      <c r="N162"/>
      <c r="O162"/>
      <c r="P162"/>
      <c r="Q162"/>
      <c r="R162"/>
      <c r="S162"/>
      <c r="T162"/>
      <c r="U162"/>
      <c r="V162"/>
      <c r="W162"/>
      <c r="X162"/>
      <c r="Y162"/>
      <c r="Z162"/>
      <c r="AA162"/>
      <c r="AB162"/>
      <c r="AC162"/>
      <c r="AD162"/>
      <c r="AE162"/>
      <c r="AF162"/>
      <c r="AG162"/>
      <c r="AH162"/>
      <c r="AI162"/>
      <c r="AJ162"/>
      <c r="AK162"/>
      <c r="AL162"/>
      <c r="AM162"/>
      <c r="AN162"/>
      <c r="AO162"/>
      <c r="AP162"/>
    </row>
    <row r="163" spans="6:42">
      <c r="F163"/>
      <c r="G163"/>
      <c r="H163"/>
      <c r="I163"/>
      <c r="J163"/>
      <c r="K163"/>
      <c r="L163"/>
      <c r="M163"/>
      <c r="N163"/>
      <c r="O163"/>
      <c r="P163"/>
      <c r="Q163"/>
      <c r="R163"/>
      <c r="S163"/>
      <c r="T163"/>
      <c r="U163"/>
      <c r="V163"/>
      <c r="W163"/>
      <c r="X163"/>
      <c r="Y163"/>
      <c r="Z163"/>
      <c r="AA163"/>
      <c r="AB163"/>
      <c r="AC163"/>
      <c r="AD163"/>
      <c r="AE163"/>
      <c r="AF163"/>
      <c r="AG163"/>
      <c r="AH163"/>
      <c r="AI163"/>
      <c r="AJ163"/>
      <c r="AK163"/>
      <c r="AL163"/>
      <c r="AM163"/>
      <c r="AN163"/>
      <c r="AO163"/>
      <c r="AP163"/>
    </row>
    <row r="164" spans="6:42">
      <c r="F164"/>
      <c r="G164"/>
      <c r="H164"/>
      <c r="I164"/>
      <c r="J164"/>
      <c r="K164"/>
      <c r="L164"/>
      <c r="M164"/>
      <c r="N164"/>
      <c r="O164"/>
      <c r="P164"/>
      <c r="Q164"/>
      <c r="R164"/>
      <c r="S164"/>
      <c r="T164"/>
      <c r="U164"/>
      <c r="V164"/>
      <c r="W164"/>
      <c r="X164"/>
      <c r="Y164"/>
      <c r="Z164"/>
      <c r="AA164"/>
      <c r="AB164"/>
      <c r="AC164"/>
      <c r="AD164"/>
      <c r="AE164"/>
      <c r="AF164"/>
      <c r="AG164"/>
      <c r="AH164"/>
      <c r="AI164"/>
      <c r="AJ164"/>
      <c r="AK164"/>
      <c r="AL164"/>
      <c r="AM164"/>
      <c r="AN164"/>
      <c r="AO164"/>
      <c r="AP164"/>
    </row>
    <row r="165" spans="6:42">
      <c r="F165"/>
      <c r="G165"/>
      <c r="H165"/>
      <c r="I165"/>
      <c r="J165"/>
      <c r="K165"/>
      <c r="L165"/>
      <c r="M165"/>
      <c r="N165"/>
      <c r="O165"/>
      <c r="P165"/>
      <c r="Q165"/>
      <c r="R165"/>
      <c r="S165"/>
      <c r="T165"/>
      <c r="U165"/>
      <c r="V165"/>
      <c r="W165"/>
      <c r="X165"/>
      <c r="Y165"/>
      <c r="Z165"/>
      <c r="AA165"/>
      <c r="AB165"/>
      <c r="AC165"/>
      <c r="AD165"/>
      <c r="AE165"/>
      <c r="AF165"/>
      <c r="AG165"/>
      <c r="AH165"/>
      <c r="AI165"/>
      <c r="AJ165"/>
      <c r="AK165"/>
      <c r="AL165"/>
      <c r="AM165"/>
      <c r="AN165"/>
      <c r="AO165"/>
      <c r="AP165"/>
    </row>
    <row r="166" spans="6:42">
      <c r="F166"/>
      <c r="G166"/>
      <c r="H166"/>
      <c r="I166"/>
      <c r="J166"/>
      <c r="K166"/>
      <c r="L166"/>
      <c r="M166"/>
      <c r="N166"/>
      <c r="O166"/>
      <c r="P166"/>
      <c r="Q166"/>
      <c r="R166"/>
      <c r="S166"/>
      <c r="T166"/>
      <c r="U166"/>
      <c r="V166"/>
      <c r="W166"/>
      <c r="X166"/>
      <c r="Y166"/>
      <c r="Z166"/>
      <c r="AA166"/>
      <c r="AB166"/>
      <c r="AC166"/>
      <c r="AD166"/>
      <c r="AE166"/>
      <c r="AF166"/>
      <c r="AG166"/>
      <c r="AH166"/>
      <c r="AI166"/>
      <c r="AJ166"/>
      <c r="AK166"/>
      <c r="AL166"/>
      <c r="AM166"/>
      <c r="AN166"/>
      <c r="AO166"/>
      <c r="AP166"/>
    </row>
    <row r="167" spans="6:42">
      <c r="F167"/>
      <c r="G167"/>
      <c r="H167"/>
      <c r="I167"/>
      <c r="J167"/>
      <c r="K167"/>
      <c r="L167"/>
      <c r="M167"/>
      <c r="N167"/>
      <c r="O167"/>
      <c r="P167"/>
      <c r="Q167"/>
      <c r="R167"/>
      <c r="S167"/>
      <c r="T167"/>
      <c r="U167"/>
      <c r="V167"/>
      <c r="W167"/>
      <c r="X167"/>
      <c r="Y167"/>
      <c r="Z167"/>
      <c r="AA167"/>
      <c r="AB167"/>
      <c r="AC167"/>
      <c r="AD167"/>
      <c r="AE167"/>
      <c r="AF167"/>
      <c r="AG167"/>
      <c r="AH167"/>
      <c r="AI167"/>
      <c r="AJ167"/>
      <c r="AK167"/>
      <c r="AL167"/>
      <c r="AM167"/>
      <c r="AN167"/>
      <c r="AO167"/>
      <c r="AP167"/>
    </row>
    <row r="168" spans="6:42">
      <c r="F168"/>
      <c r="G168"/>
      <c r="H168"/>
      <c r="I168"/>
      <c r="J168"/>
      <c r="K168"/>
      <c r="L168"/>
      <c r="M168"/>
      <c r="N168"/>
      <c r="O168"/>
      <c r="P168"/>
      <c r="Q168"/>
      <c r="R168"/>
      <c r="S168"/>
      <c r="T168"/>
      <c r="U168"/>
      <c r="V168"/>
      <c r="W168"/>
      <c r="X168"/>
      <c r="Y168"/>
      <c r="Z168"/>
      <c r="AA168"/>
      <c r="AB168"/>
      <c r="AC168"/>
      <c r="AD168"/>
      <c r="AE168"/>
      <c r="AF168"/>
      <c r="AG168"/>
      <c r="AH168"/>
      <c r="AI168"/>
      <c r="AJ168"/>
      <c r="AK168"/>
      <c r="AL168"/>
      <c r="AM168"/>
      <c r="AN168"/>
      <c r="AO168"/>
      <c r="AP168"/>
    </row>
    <row r="169" spans="6:42">
      <c r="F169"/>
      <c r="G169"/>
      <c r="H169"/>
      <c r="I169"/>
      <c r="J169"/>
      <c r="K169"/>
      <c r="L169"/>
      <c r="M169"/>
      <c r="N169"/>
      <c r="O169"/>
      <c r="P169"/>
      <c r="Q169"/>
      <c r="R169"/>
      <c r="S169"/>
      <c r="T169"/>
      <c r="U169"/>
      <c r="V169"/>
      <c r="W169"/>
      <c r="X169"/>
      <c r="Y169"/>
      <c r="Z169"/>
      <c r="AA169"/>
      <c r="AB169"/>
      <c r="AC169"/>
      <c r="AD169"/>
      <c r="AE169"/>
      <c r="AF169"/>
      <c r="AG169"/>
      <c r="AH169"/>
      <c r="AI169"/>
      <c r="AJ169"/>
      <c r="AK169"/>
      <c r="AL169"/>
      <c r="AM169"/>
      <c r="AN169"/>
      <c r="AO169"/>
      <c r="AP169"/>
    </row>
    <row r="170" spans="6:42">
      <c r="F170"/>
      <c r="G170"/>
      <c r="H170"/>
      <c r="I170"/>
      <c r="J170"/>
      <c r="K170"/>
      <c r="L170"/>
      <c r="M170"/>
      <c r="N170"/>
      <c r="O170"/>
      <c r="P170"/>
      <c r="Q170"/>
      <c r="R170"/>
      <c r="S170"/>
      <c r="T170"/>
      <c r="U170"/>
      <c r="V170"/>
      <c r="W170"/>
      <c r="X170"/>
      <c r="Y170"/>
      <c r="Z170"/>
      <c r="AA170"/>
      <c r="AB170"/>
      <c r="AC170"/>
      <c r="AD170"/>
      <c r="AE170"/>
      <c r="AF170"/>
      <c r="AG170"/>
      <c r="AH170"/>
      <c r="AI170"/>
      <c r="AJ170"/>
      <c r="AK170"/>
      <c r="AL170"/>
      <c r="AM170"/>
      <c r="AN170"/>
      <c r="AO170"/>
      <c r="AP170"/>
    </row>
    <row r="171" spans="6:42">
      <c r="F171"/>
      <c r="G171"/>
      <c r="H171"/>
      <c r="I171"/>
      <c r="J171"/>
      <c r="K171"/>
      <c r="L171"/>
      <c r="M171"/>
      <c r="N171"/>
      <c r="O171"/>
      <c r="P171"/>
      <c r="Q171"/>
      <c r="R171"/>
      <c r="S171"/>
      <c r="T171"/>
      <c r="U171"/>
      <c r="V171"/>
      <c r="W171"/>
      <c r="X171"/>
      <c r="Y171"/>
      <c r="Z171"/>
      <c r="AA171"/>
      <c r="AB171"/>
      <c r="AC171"/>
      <c r="AD171"/>
      <c r="AE171"/>
      <c r="AF171"/>
      <c r="AG171"/>
      <c r="AH171"/>
      <c r="AI171"/>
      <c r="AJ171"/>
      <c r="AK171"/>
      <c r="AL171"/>
      <c r="AM171"/>
      <c r="AN171"/>
      <c r="AO171"/>
      <c r="AP171"/>
    </row>
    <row r="172" spans="6:42">
      <c r="F172"/>
      <c r="G172"/>
      <c r="H172"/>
      <c r="I172"/>
      <c r="J172"/>
      <c r="K172"/>
      <c r="L172"/>
      <c r="M172"/>
      <c r="N172"/>
      <c r="O172"/>
      <c r="P172"/>
      <c r="Q172"/>
      <c r="R172"/>
      <c r="S172"/>
      <c r="T172"/>
      <c r="U172"/>
      <c r="V172"/>
      <c r="W172"/>
      <c r="X172"/>
      <c r="Y172"/>
      <c r="Z172"/>
      <c r="AA172"/>
      <c r="AB172"/>
      <c r="AC172"/>
      <c r="AD172"/>
      <c r="AE172"/>
      <c r="AF172"/>
      <c r="AG172"/>
      <c r="AH172"/>
      <c r="AI172"/>
      <c r="AJ172"/>
      <c r="AK172"/>
      <c r="AL172"/>
      <c r="AM172"/>
      <c r="AN172"/>
      <c r="AO172"/>
      <c r="AP172"/>
    </row>
    <row r="173" spans="6:42">
      <c r="F173"/>
      <c r="G173"/>
      <c r="H173"/>
      <c r="I173"/>
      <c r="J173"/>
      <c r="K173"/>
      <c r="L173"/>
      <c r="M173"/>
      <c r="N173"/>
      <c r="O173"/>
      <c r="P173"/>
      <c r="Q173"/>
      <c r="R173"/>
      <c r="S173"/>
      <c r="T173"/>
      <c r="U173"/>
      <c r="V173"/>
      <c r="W173"/>
      <c r="X173"/>
      <c r="Y173"/>
      <c r="Z173"/>
      <c r="AA173"/>
      <c r="AB173"/>
      <c r="AC173"/>
      <c r="AD173"/>
      <c r="AE173"/>
      <c r="AF173"/>
      <c r="AG173"/>
      <c r="AH173"/>
      <c r="AI173"/>
      <c r="AJ173"/>
      <c r="AK173"/>
      <c r="AL173"/>
      <c r="AM173"/>
      <c r="AN173"/>
      <c r="AO173"/>
      <c r="AP173"/>
    </row>
    <row r="174" spans="6:42">
      <c r="F174"/>
      <c r="G174"/>
      <c r="H174"/>
      <c r="I174"/>
      <c r="J174"/>
      <c r="K174"/>
      <c r="L174"/>
      <c r="M174"/>
      <c r="N174"/>
      <c r="O174"/>
      <c r="P174"/>
      <c r="Q174"/>
      <c r="R174"/>
      <c r="S174"/>
      <c r="T174"/>
      <c r="U174"/>
      <c r="V174"/>
      <c r="W174"/>
      <c r="X174"/>
      <c r="Y174"/>
      <c r="Z174"/>
      <c r="AA174"/>
      <c r="AB174"/>
      <c r="AC174"/>
      <c r="AD174"/>
      <c r="AE174"/>
      <c r="AF174"/>
      <c r="AG174"/>
      <c r="AH174"/>
      <c r="AI174"/>
      <c r="AJ174"/>
      <c r="AK174"/>
      <c r="AL174"/>
      <c r="AM174"/>
      <c r="AN174"/>
      <c r="AO174"/>
      <c r="AP174"/>
    </row>
    <row r="175" spans="6:42">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row>
    <row r="176" spans="6:42">
      <c r="F176"/>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row>
    <row r="177" spans="6:42">
      <c r="F177"/>
      <c r="G177"/>
      <c r="H177"/>
      <c r="I177"/>
      <c r="J177"/>
      <c r="K177"/>
      <c r="L177"/>
      <c r="M177"/>
      <c r="N177"/>
      <c r="O177"/>
      <c r="P177"/>
      <c r="Q177"/>
      <c r="R177"/>
      <c r="S177"/>
      <c r="T177"/>
      <c r="U177"/>
      <c r="V177"/>
      <c r="W177"/>
      <c r="X177"/>
      <c r="Y177"/>
      <c r="Z177"/>
      <c r="AA177"/>
      <c r="AB177"/>
      <c r="AC177"/>
      <c r="AD177"/>
      <c r="AE177"/>
      <c r="AF177"/>
      <c r="AG177"/>
      <c r="AH177"/>
      <c r="AI177"/>
      <c r="AJ177"/>
      <c r="AK177"/>
      <c r="AL177"/>
      <c r="AM177"/>
      <c r="AN177"/>
      <c r="AO177"/>
      <c r="AP177"/>
    </row>
    <row r="178" spans="6:42">
      <c r="F178"/>
      <c r="G178"/>
      <c r="H178"/>
      <c r="I178"/>
      <c r="J178"/>
      <c r="K178"/>
      <c r="L178"/>
      <c r="M178"/>
      <c r="N178"/>
      <c r="O178"/>
      <c r="P178"/>
      <c r="Q178"/>
      <c r="R178"/>
      <c r="S178"/>
      <c r="T178"/>
      <c r="U178"/>
      <c r="V178"/>
      <c r="W178"/>
      <c r="X178"/>
      <c r="Y178"/>
      <c r="Z178"/>
      <c r="AA178"/>
      <c r="AB178"/>
      <c r="AC178"/>
      <c r="AD178"/>
      <c r="AE178"/>
      <c r="AF178"/>
      <c r="AG178"/>
      <c r="AH178"/>
      <c r="AI178"/>
      <c r="AJ178"/>
      <c r="AK178"/>
      <c r="AL178"/>
      <c r="AM178"/>
      <c r="AN178"/>
      <c r="AO178"/>
      <c r="AP178"/>
    </row>
    <row r="179" spans="6:42">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row>
    <row r="180" spans="6:42">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row>
    <row r="181" spans="6:42">
      <c r="F181"/>
      <c r="G181"/>
      <c r="H181"/>
      <c r="I181"/>
      <c r="J181"/>
      <c r="K181"/>
      <c r="L181"/>
      <c r="M181"/>
      <c r="N181"/>
      <c r="O181"/>
      <c r="P181"/>
      <c r="Q181"/>
      <c r="R181"/>
      <c r="S181"/>
      <c r="T181"/>
      <c r="U181"/>
      <c r="V181"/>
      <c r="W181"/>
      <c r="X181"/>
      <c r="Y181"/>
      <c r="Z181"/>
      <c r="AA181"/>
      <c r="AB181"/>
      <c r="AC181"/>
      <c r="AD181"/>
      <c r="AE181"/>
      <c r="AF181"/>
      <c r="AG181"/>
      <c r="AH181"/>
      <c r="AI181"/>
      <c r="AJ181"/>
      <c r="AK181"/>
      <c r="AL181"/>
      <c r="AM181"/>
      <c r="AN181"/>
      <c r="AO181"/>
      <c r="AP181"/>
    </row>
    <row r="182" spans="6:42">
      <c r="F182"/>
      <c r="G182"/>
      <c r="H182"/>
      <c r="I182"/>
      <c r="J182"/>
      <c r="K182"/>
      <c r="L182"/>
      <c r="M182"/>
      <c r="N182"/>
      <c r="O182"/>
      <c r="P182"/>
      <c r="Q182"/>
      <c r="R182"/>
      <c r="S182"/>
      <c r="T182"/>
      <c r="U182"/>
      <c r="V182"/>
      <c r="W182"/>
      <c r="X182"/>
      <c r="Y182"/>
      <c r="Z182"/>
      <c r="AA182"/>
      <c r="AB182"/>
      <c r="AC182"/>
      <c r="AD182"/>
      <c r="AE182"/>
      <c r="AF182"/>
      <c r="AG182"/>
      <c r="AH182"/>
      <c r="AI182"/>
      <c r="AJ182"/>
      <c r="AK182"/>
      <c r="AL182"/>
      <c r="AM182"/>
      <c r="AN182"/>
      <c r="AO182"/>
      <c r="AP182"/>
    </row>
    <row r="183" spans="6:42">
      <c r="F183"/>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row>
    <row r="184" spans="6:42">
      <c r="F184"/>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row>
    <row r="185" spans="6:42">
      <c r="F185"/>
      <c r="G185"/>
      <c r="H185"/>
      <c r="I185"/>
      <c r="J185"/>
      <c r="K185"/>
      <c r="L185"/>
      <c r="M185"/>
      <c r="N185"/>
      <c r="O185"/>
      <c r="P185"/>
      <c r="Q185"/>
      <c r="R185"/>
      <c r="S185"/>
      <c r="T185"/>
      <c r="U185"/>
      <c r="V185"/>
      <c r="W185"/>
      <c r="X185"/>
      <c r="Y185"/>
      <c r="Z185"/>
      <c r="AA185"/>
      <c r="AB185"/>
      <c r="AC185"/>
      <c r="AD185"/>
      <c r="AE185"/>
      <c r="AF185"/>
      <c r="AG185"/>
      <c r="AH185"/>
      <c r="AI185"/>
      <c r="AJ185"/>
      <c r="AK185"/>
      <c r="AL185"/>
      <c r="AM185"/>
      <c r="AN185"/>
      <c r="AO185"/>
      <c r="AP185"/>
    </row>
    <row r="186" spans="6:42">
      <c r="F186"/>
      <c r="G186"/>
      <c r="H186"/>
      <c r="I186"/>
      <c r="J186"/>
      <c r="K186"/>
      <c r="L186"/>
      <c r="M186"/>
      <c r="N186"/>
      <c r="O186"/>
      <c r="P186"/>
      <c r="Q186"/>
      <c r="R186"/>
      <c r="S186"/>
      <c r="T186"/>
      <c r="U186"/>
      <c r="V186"/>
      <c r="W186"/>
      <c r="X186"/>
      <c r="Y186"/>
      <c r="Z186"/>
      <c r="AA186"/>
      <c r="AB186"/>
      <c r="AC186"/>
      <c r="AD186"/>
      <c r="AE186"/>
      <c r="AF186"/>
      <c r="AG186"/>
      <c r="AH186"/>
      <c r="AI186"/>
      <c r="AJ186"/>
      <c r="AK186"/>
      <c r="AL186"/>
      <c r="AM186"/>
      <c r="AN186"/>
      <c r="AO186"/>
      <c r="AP186"/>
    </row>
    <row r="187" spans="6:42">
      <c r="F187"/>
      <c r="G187"/>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row>
    <row r="188" spans="6:42">
      <c r="F188"/>
      <c r="G188"/>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row>
    <row r="189" spans="6:42">
      <c r="F189"/>
      <c r="G189"/>
      <c r="H189"/>
      <c r="I189"/>
      <c r="J189"/>
      <c r="K189"/>
      <c r="L189"/>
      <c r="M189"/>
      <c r="N189"/>
      <c r="O189"/>
      <c r="P189"/>
      <c r="Q189"/>
      <c r="R189"/>
      <c r="S189"/>
      <c r="T189"/>
      <c r="U189"/>
      <c r="V189"/>
      <c r="W189"/>
      <c r="X189"/>
      <c r="Y189"/>
      <c r="Z189"/>
      <c r="AA189"/>
      <c r="AB189"/>
      <c r="AC189"/>
      <c r="AD189"/>
      <c r="AE189"/>
      <c r="AF189"/>
      <c r="AG189"/>
      <c r="AH189"/>
      <c r="AI189"/>
      <c r="AJ189"/>
      <c r="AK189"/>
      <c r="AL189"/>
      <c r="AM189"/>
      <c r="AN189"/>
      <c r="AO189"/>
      <c r="AP189"/>
    </row>
    <row r="190" spans="6:42">
      <c r="F190"/>
      <c r="G190"/>
      <c r="H190"/>
      <c r="I190"/>
      <c r="J190"/>
      <c r="K190"/>
      <c r="L190"/>
      <c r="M190"/>
      <c r="N190"/>
      <c r="O190"/>
      <c r="P190"/>
      <c r="Q190"/>
      <c r="R190"/>
      <c r="S190"/>
      <c r="T190"/>
      <c r="U190"/>
      <c r="V190"/>
      <c r="W190"/>
      <c r="X190"/>
      <c r="Y190"/>
      <c r="Z190"/>
      <c r="AA190"/>
      <c r="AB190"/>
      <c r="AC190"/>
      <c r="AD190"/>
      <c r="AE190"/>
      <c r="AF190"/>
      <c r="AG190"/>
      <c r="AH190"/>
      <c r="AI190"/>
      <c r="AJ190"/>
      <c r="AK190"/>
      <c r="AL190"/>
      <c r="AM190"/>
      <c r="AN190"/>
      <c r="AO190"/>
      <c r="AP190"/>
    </row>
    <row r="191" spans="6:42">
      <c r="F191"/>
      <c r="G191"/>
      <c r="H191"/>
      <c r="I191"/>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row>
    <row r="192" spans="6:42">
      <c r="F192"/>
      <c r="G192"/>
      <c r="H192"/>
      <c r="I192"/>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row>
    <row r="193" spans="6:42">
      <c r="F193"/>
      <c r="G193"/>
      <c r="H193"/>
      <c r="I193"/>
      <c r="J193"/>
      <c r="K193"/>
      <c r="L193"/>
      <c r="M193"/>
      <c r="N193"/>
      <c r="O193"/>
      <c r="P193"/>
      <c r="Q193"/>
      <c r="R193"/>
      <c r="S193"/>
      <c r="T193"/>
      <c r="U193"/>
      <c r="V193"/>
      <c r="W193"/>
      <c r="X193"/>
      <c r="Y193"/>
      <c r="Z193"/>
      <c r="AA193"/>
      <c r="AB193"/>
      <c r="AC193"/>
      <c r="AD193"/>
      <c r="AE193"/>
      <c r="AF193"/>
      <c r="AG193"/>
      <c r="AH193"/>
      <c r="AI193"/>
      <c r="AJ193"/>
      <c r="AK193"/>
      <c r="AL193"/>
      <c r="AM193"/>
      <c r="AN193"/>
      <c r="AO193"/>
      <c r="AP193"/>
    </row>
    <row r="194" spans="6:42">
      <c r="F194"/>
      <c r="G194"/>
      <c r="H194"/>
      <c r="I194"/>
      <c r="J194"/>
      <c r="K194"/>
      <c r="L194"/>
      <c r="M194"/>
      <c r="N194"/>
      <c r="O194"/>
      <c r="P194"/>
      <c r="Q194"/>
      <c r="R194"/>
      <c r="S194"/>
      <c r="T194"/>
      <c r="U194"/>
      <c r="V194"/>
      <c r="W194"/>
      <c r="X194"/>
      <c r="Y194"/>
      <c r="Z194"/>
      <c r="AA194"/>
      <c r="AB194"/>
      <c r="AC194"/>
      <c r="AD194"/>
      <c r="AE194"/>
      <c r="AF194"/>
      <c r="AG194"/>
      <c r="AH194"/>
      <c r="AI194"/>
      <c r="AJ194"/>
      <c r="AK194"/>
      <c r="AL194"/>
      <c r="AM194"/>
      <c r="AN194"/>
      <c r="AO194"/>
      <c r="AP194"/>
    </row>
    <row r="195" spans="6:42">
      <c r="F195"/>
      <c r="G195"/>
      <c r="H195"/>
      <c r="I195"/>
      <c r="J195"/>
      <c r="K195"/>
      <c r="L195"/>
      <c r="M195"/>
      <c r="N195"/>
      <c r="O195"/>
      <c r="P195"/>
      <c r="Q195"/>
      <c r="R195"/>
      <c r="S195"/>
      <c r="T195"/>
      <c r="U195"/>
      <c r="V195"/>
      <c r="W195"/>
      <c r="X195"/>
      <c r="Y195"/>
      <c r="Z195"/>
      <c r="AA195"/>
      <c r="AB195"/>
      <c r="AC195"/>
      <c r="AD195"/>
      <c r="AE195"/>
      <c r="AF195"/>
      <c r="AG195"/>
      <c r="AH195"/>
      <c r="AI195"/>
      <c r="AJ195"/>
      <c r="AK195"/>
      <c r="AL195"/>
      <c r="AM195"/>
      <c r="AN195"/>
      <c r="AO195"/>
      <c r="AP195"/>
    </row>
    <row r="196" spans="6:42">
      <c r="F196"/>
      <c r="G196"/>
      <c r="H196"/>
      <c r="I196"/>
      <c r="J196"/>
      <c r="K196"/>
      <c r="L196"/>
      <c r="M196"/>
      <c r="N196"/>
      <c r="O196"/>
      <c r="P196"/>
      <c r="Q196"/>
      <c r="R196"/>
      <c r="S196"/>
      <c r="T196"/>
      <c r="U196"/>
      <c r="V196"/>
      <c r="W196"/>
      <c r="X196"/>
      <c r="Y196"/>
      <c r="Z196"/>
      <c r="AA196"/>
      <c r="AB196"/>
      <c r="AC196"/>
      <c r="AD196"/>
      <c r="AE196"/>
      <c r="AF196"/>
      <c r="AG196"/>
      <c r="AH196"/>
      <c r="AI196"/>
      <c r="AJ196"/>
      <c r="AK196"/>
      <c r="AL196"/>
      <c r="AM196"/>
      <c r="AN196"/>
      <c r="AO196"/>
      <c r="AP196"/>
    </row>
    <row r="197" spans="6:42">
      <c r="F197"/>
      <c r="G197"/>
      <c r="H197"/>
      <c r="I197"/>
      <c r="J197"/>
      <c r="K197"/>
      <c r="L197"/>
      <c r="M197"/>
      <c r="N197"/>
      <c r="O197"/>
      <c r="P197"/>
      <c r="Q197"/>
      <c r="R197"/>
      <c r="S197"/>
      <c r="T197"/>
      <c r="U197"/>
      <c r="V197"/>
      <c r="W197"/>
      <c r="X197"/>
      <c r="Y197"/>
      <c r="Z197"/>
      <c r="AA197"/>
      <c r="AB197"/>
      <c r="AC197"/>
      <c r="AD197"/>
      <c r="AE197"/>
      <c r="AF197"/>
      <c r="AG197"/>
      <c r="AH197"/>
      <c r="AI197"/>
      <c r="AJ197"/>
      <c r="AK197"/>
      <c r="AL197"/>
      <c r="AM197"/>
      <c r="AN197"/>
      <c r="AO197"/>
      <c r="AP197"/>
    </row>
    <row r="198" spans="6:42">
      <c r="F198"/>
      <c r="G198"/>
      <c r="H198"/>
      <c r="I198"/>
      <c r="J198"/>
      <c r="K198"/>
      <c r="L198"/>
      <c r="M198"/>
      <c r="N198"/>
      <c r="O198"/>
      <c r="P198"/>
      <c r="Q198"/>
      <c r="R198"/>
      <c r="S198"/>
      <c r="T198"/>
      <c r="U198"/>
      <c r="V198"/>
      <c r="W198"/>
      <c r="X198"/>
      <c r="Y198"/>
      <c r="Z198"/>
      <c r="AA198"/>
      <c r="AB198"/>
      <c r="AC198"/>
      <c r="AD198"/>
      <c r="AE198"/>
      <c r="AF198"/>
      <c r="AG198"/>
      <c r="AH198"/>
      <c r="AI198"/>
      <c r="AJ198"/>
      <c r="AK198"/>
      <c r="AL198"/>
      <c r="AM198"/>
      <c r="AN198"/>
      <c r="AO198"/>
      <c r="AP198"/>
    </row>
    <row r="199" spans="6:42">
      <c r="F199"/>
      <c r="G199"/>
      <c r="H199"/>
      <c r="I199"/>
      <c r="J199"/>
      <c r="K199"/>
      <c r="L199"/>
      <c r="M199"/>
      <c r="N199"/>
      <c r="O199"/>
      <c r="P199"/>
      <c r="Q199"/>
      <c r="R199"/>
      <c r="S199"/>
      <c r="T199"/>
      <c r="U199"/>
      <c r="V199"/>
      <c r="W199"/>
      <c r="X199"/>
      <c r="Y199"/>
      <c r="Z199"/>
      <c r="AA199"/>
      <c r="AB199"/>
      <c r="AC199"/>
      <c r="AD199"/>
      <c r="AE199"/>
      <c r="AF199"/>
      <c r="AG199"/>
      <c r="AH199"/>
      <c r="AI199"/>
      <c r="AJ199"/>
      <c r="AK199"/>
      <c r="AL199"/>
      <c r="AM199"/>
      <c r="AN199"/>
      <c r="AO199"/>
      <c r="AP199"/>
    </row>
    <row r="200" spans="6:42">
      <c r="F200"/>
      <c r="G200"/>
      <c r="H200"/>
      <c r="I200"/>
      <c r="J200"/>
      <c r="K200"/>
      <c r="L200"/>
      <c r="M200"/>
      <c r="N200"/>
      <c r="O200"/>
      <c r="P200"/>
      <c r="Q200"/>
      <c r="R200"/>
      <c r="S200"/>
      <c r="T200"/>
      <c r="U200"/>
      <c r="V200"/>
      <c r="W200"/>
      <c r="X200"/>
      <c r="Y200"/>
      <c r="Z200"/>
      <c r="AA200"/>
      <c r="AB200"/>
      <c r="AC200"/>
      <c r="AD200"/>
      <c r="AE200"/>
      <c r="AF200"/>
      <c r="AG200"/>
      <c r="AH200"/>
      <c r="AI200"/>
      <c r="AJ200"/>
      <c r="AK200"/>
      <c r="AL200"/>
      <c r="AM200"/>
      <c r="AN200"/>
      <c r="AO200"/>
      <c r="AP200"/>
    </row>
    <row r="201" spans="6:42">
      <c r="F201"/>
      <c r="G201"/>
      <c r="H201"/>
      <c r="I201"/>
      <c r="J201"/>
      <c r="K201"/>
      <c r="L201"/>
      <c r="M201"/>
      <c r="N201"/>
      <c r="O201"/>
      <c r="P201"/>
      <c r="Q201"/>
      <c r="R201"/>
      <c r="S201"/>
      <c r="T201"/>
      <c r="U201"/>
      <c r="V201"/>
      <c r="W201"/>
      <c r="X201"/>
      <c r="Y201"/>
      <c r="Z201"/>
      <c r="AA201"/>
      <c r="AB201"/>
      <c r="AC201"/>
      <c r="AD201"/>
      <c r="AE201"/>
      <c r="AF201"/>
      <c r="AG201"/>
      <c r="AH201"/>
      <c r="AI201"/>
      <c r="AJ201"/>
      <c r="AK201"/>
      <c r="AL201"/>
      <c r="AM201"/>
      <c r="AN201"/>
      <c r="AO201"/>
      <c r="AP201"/>
    </row>
    <row r="202" spans="6:42">
      <c r="F202"/>
      <c r="G202"/>
      <c r="H202"/>
      <c r="I202"/>
      <c r="J202"/>
      <c r="K202"/>
      <c r="L202"/>
      <c r="M202"/>
      <c r="N202"/>
      <c r="O202"/>
      <c r="P202"/>
      <c r="Q202"/>
      <c r="R202"/>
      <c r="S202"/>
      <c r="T202"/>
      <c r="U202"/>
      <c r="V202"/>
      <c r="W202"/>
      <c r="X202"/>
      <c r="Y202"/>
      <c r="Z202"/>
      <c r="AA202"/>
      <c r="AB202"/>
      <c r="AC202"/>
      <c r="AD202"/>
      <c r="AE202"/>
      <c r="AF202"/>
      <c r="AG202"/>
      <c r="AH202"/>
      <c r="AI202"/>
      <c r="AJ202"/>
      <c r="AK202"/>
      <c r="AL202"/>
      <c r="AM202"/>
      <c r="AN202"/>
      <c r="AO202"/>
      <c r="AP202"/>
    </row>
    <row r="203" spans="6:42">
      <c r="F203"/>
      <c r="G203"/>
      <c r="H203"/>
      <c r="I203"/>
      <c r="J203"/>
      <c r="K203"/>
      <c r="L203"/>
      <c r="M203"/>
      <c r="N203"/>
      <c r="O203"/>
      <c r="P203"/>
      <c r="Q203"/>
      <c r="R203"/>
      <c r="S203"/>
      <c r="T203"/>
      <c r="U203"/>
      <c r="V203"/>
      <c r="W203"/>
      <c r="X203"/>
      <c r="Y203"/>
      <c r="Z203"/>
      <c r="AA203"/>
      <c r="AB203"/>
      <c r="AC203"/>
      <c r="AD203"/>
      <c r="AE203"/>
      <c r="AF203"/>
      <c r="AG203"/>
      <c r="AH203"/>
      <c r="AI203"/>
      <c r="AJ203"/>
      <c r="AK203"/>
      <c r="AL203"/>
      <c r="AM203"/>
      <c r="AN203"/>
      <c r="AO203"/>
      <c r="AP203"/>
    </row>
    <row r="204" spans="6:42">
      <c r="F204"/>
      <c r="G204"/>
      <c r="H204"/>
      <c r="I204"/>
      <c r="J204"/>
      <c r="K204"/>
      <c r="L204"/>
      <c r="M204"/>
      <c r="N204"/>
      <c r="O204"/>
      <c r="P204"/>
      <c r="Q204"/>
      <c r="R204"/>
      <c r="S204"/>
      <c r="T204"/>
      <c r="U204"/>
      <c r="V204"/>
      <c r="W204"/>
      <c r="X204"/>
      <c r="Y204"/>
      <c r="Z204"/>
      <c r="AA204"/>
      <c r="AB204"/>
      <c r="AC204"/>
      <c r="AD204"/>
      <c r="AE204"/>
      <c r="AF204"/>
      <c r="AG204"/>
      <c r="AH204"/>
      <c r="AI204"/>
      <c r="AJ204"/>
      <c r="AK204"/>
      <c r="AL204"/>
      <c r="AM204"/>
      <c r="AN204"/>
      <c r="AO204"/>
      <c r="AP204"/>
    </row>
    <row r="205" spans="6:42">
      <c r="F205"/>
      <c r="G205"/>
      <c r="H205"/>
      <c r="I205"/>
      <c r="J205"/>
      <c r="K205"/>
      <c r="L205"/>
      <c r="M205"/>
      <c r="N205"/>
      <c r="O205"/>
      <c r="P205"/>
      <c r="Q205"/>
      <c r="R205"/>
      <c r="S205"/>
      <c r="T205"/>
      <c r="U205"/>
      <c r="V205"/>
      <c r="W205"/>
      <c r="X205"/>
      <c r="Y205"/>
      <c r="Z205"/>
      <c r="AA205"/>
      <c r="AB205"/>
      <c r="AC205"/>
      <c r="AD205"/>
      <c r="AE205"/>
      <c r="AF205"/>
      <c r="AG205"/>
      <c r="AH205"/>
      <c r="AI205"/>
      <c r="AJ205"/>
      <c r="AK205"/>
      <c r="AL205"/>
      <c r="AM205"/>
      <c r="AN205"/>
      <c r="AO205"/>
      <c r="AP205"/>
    </row>
    <row r="206" spans="6:42">
      <c r="F206"/>
      <c r="G206"/>
      <c r="H206"/>
      <c r="I206"/>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row>
    <row r="207" spans="6:42">
      <c r="F207"/>
      <c r="G207"/>
      <c r="H207"/>
      <c r="I207"/>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row>
    <row r="208" spans="6:42">
      <c r="F208"/>
      <c r="G208"/>
      <c r="H208"/>
      <c r="I208"/>
      <c r="J208"/>
      <c r="K208"/>
      <c r="L208"/>
      <c r="M208"/>
      <c r="N208"/>
      <c r="O208"/>
      <c r="P208"/>
      <c r="Q208"/>
      <c r="R208"/>
      <c r="S208"/>
      <c r="T208"/>
      <c r="U208"/>
      <c r="V208"/>
      <c r="W208"/>
      <c r="X208"/>
      <c r="Y208"/>
      <c r="Z208"/>
      <c r="AA208"/>
      <c r="AB208"/>
      <c r="AC208"/>
      <c r="AD208"/>
      <c r="AE208"/>
      <c r="AF208"/>
      <c r="AG208"/>
      <c r="AH208"/>
      <c r="AI208"/>
      <c r="AJ208"/>
      <c r="AK208"/>
      <c r="AL208"/>
      <c r="AM208"/>
      <c r="AN208"/>
      <c r="AO208"/>
      <c r="AP208"/>
    </row>
    <row r="209" spans="6:42">
      <c r="F209"/>
      <c r="G209"/>
      <c r="H209"/>
      <c r="I209"/>
      <c r="J209"/>
      <c r="K209"/>
      <c r="L209"/>
      <c r="M209"/>
      <c r="N209"/>
      <c r="O209"/>
      <c r="P209"/>
      <c r="Q209"/>
      <c r="R209"/>
      <c r="S209"/>
      <c r="T209"/>
      <c r="U209"/>
      <c r="V209"/>
      <c r="W209"/>
      <c r="X209"/>
      <c r="Y209"/>
      <c r="Z209"/>
      <c r="AA209"/>
      <c r="AB209"/>
      <c r="AC209"/>
      <c r="AD209"/>
      <c r="AE209"/>
      <c r="AF209"/>
      <c r="AG209"/>
      <c r="AH209"/>
      <c r="AI209"/>
      <c r="AJ209"/>
      <c r="AK209"/>
      <c r="AL209"/>
      <c r="AM209"/>
      <c r="AN209"/>
      <c r="AO209"/>
      <c r="AP209"/>
    </row>
    <row r="210" spans="6:42">
      <c r="F210"/>
      <c r="G210"/>
      <c r="H210"/>
      <c r="I210"/>
      <c r="J210"/>
      <c r="K210"/>
      <c r="L210"/>
      <c r="M210"/>
      <c r="N210"/>
      <c r="O210"/>
      <c r="P210"/>
      <c r="Q210"/>
      <c r="R210"/>
      <c r="S210"/>
      <c r="T210"/>
      <c r="U210"/>
      <c r="V210"/>
      <c r="W210"/>
      <c r="X210"/>
      <c r="Y210"/>
      <c r="Z210"/>
      <c r="AA210"/>
      <c r="AB210"/>
      <c r="AC210"/>
      <c r="AD210"/>
      <c r="AE210"/>
      <c r="AF210"/>
      <c r="AG210"/>
      <c r="AH210"/>
      <c r="AI210"/>
      <c r="AJ210"/>
      <c r="AK210"/>
      <c r="AL210"/>
      <c r="AM210"/>
      <c r="AN210"/>
      <c r="AO210"/>
      <c r="AP210"/>
    </row>
    <row r="211" spans="6:42">
      <c r="F211"/>
      <c r="G211"/>
      <c r="H211"/>
      <c r="I211"/>
      <c r="J211"/>
      <c r="K211"/>
      <c r="L211"/>
      <c r="M211"/>
      <c r="N211"/>
      <c r="O211"/>
      <c r="P211"/>
      <c r="Q211"/>
      <c r="R211"/>
      <c r="S211"/>
      <c r="T211"/>
      <c r="U211"/>
      <c r="V211"/>
      <c r="W211"/>
      <c r="X211"/>
      <c r="Y211"/>
      <c r="Z211"/>
      <c r="AA211"/>
      <c r="AB211"/>
      <c r="AC211"/>
      <c r="AD211"/>
      <c r="AE211"/>
      <c r="AF211"/>
      <c r="AG211"/>
      <c r="AH211"/>
      <c r="AI211"/>
      <c r="AJ211"/>
      <c r="AK211"/>
      <c r="AL211"/>
      <c r="AM211"/>
      <c r="AN211"/>
      <c r="AO211"/>
      <c r="AP211"/>
    </row>
    <row r="212" spans="6:42">
      <c r="F212"/>
      <c r="G212"/>
      <c r="H212"/>
      <c r="I212"/>
      <c r="J212"/>
      <c r="K212"/>
      <c r="L212"/>
      <c r="M212"/>
      <c r="N212"/>
      <c r="O212"/>
      <c r="P212"/>
      <c r="Q212"/>
      <c r="R212"/>
      <c r="S212"/>
      <c r="T212"/>
      <c r="U212"/>
      <c r="V212"/>
      <c r="W212"/>
      <c r="X212"/>
      <c r="Y212"/>
      <c r="Z212"/>
      <c r="AA212"/>
      <c r="AB212"/>
      <c r="AC212"/>
      <c r="AD212"/>
      <c r="AE212"/>
      <c r="AF212"/>
      <c r="AG212"/>
      <c r="AH212"/>
      <c r="AI212"/>
      <c r="AJ212"/>
      <c r="AK212"/>
      <c r="AL212"/>
      <c r="AM212"/>
      <c r="AN212"/>
      <c r="AO212"/>
      <c r="AP212"/>
    </row>
    <row r="213" spans="6:42">
      <c r="F213"/>
      <c r="G213"/>
      <c r="H213"/>
      <c r="I213"/>
      <c r="J213"/>
      <c r="K213"/>
      <c r="L213"/>
      <c r="M213"/>
      <c r="N213"/>
      <c r="O213"/>
      <c r="P213"/>
      <c r="Q213"/>
      <c r="R213"/>
      <c r="S213"/>
      <c r="T213"/>
      <c r="U213"/>
      <c r="V213"/>
      <c r="W213"/>
      <c r="X213"/>
      <c r="Y213"/>
      <c r="Z213"/>
      <c r="AA213"/>
      <c r="AB213"/>
      <c r="AC213"/>
      <c r="AD213"/>
      <c r="AE213"/>
      <c r="AF213"/>
      <c r="AG213"/>
      <c r="AH213"/>
      <c r="AI213"/>
      <c r="AJ213"/>
      <c r="AK213"/>
      <c r="AL213"/>
      <c r="AM213"/>
      <c r="AN213"/>
      <c r="AO213"/>
      <c r="AP213"/>
    </row>
    <row r="214" spans="6:42">
      <c r="F214"/>
      <c r="G214"/>
      <c r="H214"/>
      <c r="I214"/>
      <c r="J214"/>
      <c r="K214"/>
      <c r="L214"/>
      <c r="M214"/>
      <c r="N214"/>
      <c r="O214"/>
      <c r="P214"/>
      <c r="Q214"/>
      <c r="R214"/>
      <c r="S214"/>
      <c r="T214"/>
      <c r="U214"/>
      <c r="V214"/>
      <c r="W214"/>
      <c r="X214"/>
      <c r="Y214"/>
      <c r="Z214"/>
      <c r="AA214"/>
      <c r="AB214"/>
      <c r="AC214"/>
      <c r="AD214"/>
      <c r="AE214"/>
      <c r="AF214"/>
      <c r="AG214"/>
      <c r="AH214"/>
      <c r="AI214"/>
      <c r="AJ214"/>
      <c r="AK214"/>
      <c r="AL214"/>
      <c r="AM214"/>
      <c r="AN214"/>
      <c r="AO214"/>
      <c r="AP214"/>
    </row>
    <row r="215" spans="6:42">
      <c r="F215"/>
      <c r="G215"/>
      <c r="H215"/>
      <c r="I215"/>
      <c r="J215"/>
      <c r="K215"/>
      <c r="L215"/>
      <c r="M215"/>
      <c r="N215"/>
      <c r="O215"/>
      <c r="P215"/>
      <c r="Q215"/>
      <c r="R215"/>
      <c r="S215"/>
      <c r="T215"/>
      <c r="U215"/>
      <c r="V215"/>
      <c r="W215"/>
      <c r="X215"/>
      <c r="Y215"/>
      <c r="Z215"/>
      <c r="AA215"/>
      <c r="AB215"/>
      <c r="AC215"/>
      <c r="AD215"/>
      <c r="AE215"/>
      <c r="AF215"/>
      <c r="AG215"/>
      <c r="AH215"/>
      <c r="AI215"/>
      <c r="AJ215"/>
      <c r="AK215"/>
      <c r="AL215"/>
      <c r="AM215"/>
      <c r="AN215"/>
      <c r="AO215"/>
      <c r="AP215"/>
    </row>
    <row r="216" spans="6:42">
      <c r="F216"/>
      <c r="G216"/>
      <c r="H216"/>
      <c r="I216"/>
      <c r="J216"/>
      <c r="K216"/>
      <c r="L216"/>
      <c r="M216"/>
      <c r="N216"/>
      <c r="O216"/>
      <c r="P216"/>
      <c r="Q216"/>
      <c r="R216"/>
      <c r="S216"/>
      <c r="T216"/>
      <c r="U216"/>
      <c r="V216"/>
      <c r="W216"/>
      <c r="X216"/>
      <c r="Y216"/>
      <c r="Z216"/>
      <c r="AA216"/>
      <c r="AB216"/>
      <c r="AC216"/>
      <c r="AD216"/>
      <c r="AE216"/>
      <c r="AF216"/>
      <c r="AG216"/>
      <c r="AH216"/>
      <c r="AI216"/>
      <c r="AJ216"/>
      <c r="AK216"/>
      <c r="AL216"/>
      <c r="AM216"/>
      <c r="AN216"/>
      <c r="AO216"/>
      <c r="AP216"/>
    </row>
    <row r="217" spans="6:42">
      <c r="F217"/>
      <c r="G217"/>
      <c r="H217"/>
      <c r="I217"/>
      <c r="J217"/>
      <c r="K217"/>
      <c r="L217"/>
      <c r="M217"/>
      <c r="N217"/>
      <c r="O217"/>
      <c r="P217"/>
      <c r="Q217"/>
      <c r="R217"/>
      <c r="S217"/>
      <c r="T217"/>
      <c r="U217"/>
      <c r="V217"/>
      <c r="W217"/>
      <c r="X217"/>
      <c r="Y217"/>
      <c r="Z217"/>
      <c r="AA217"/>
      <c r="AB217"/>
      <c r="AC217"/>
      <c r="AD217"/>
      <c r="AE217"/>
      <c r="AF217"/>
      <c r="AG217"/>
      <c r="AH217"/>
      <c r="AI217"/>
      <c r="AJ217"/>
      <c r="AK217"/>
      <c r="AL217"/>
      <c r="AM217"/>
      <c r="AN217"/>
      <c r="AO217"/>
      <c r="AP217"/>
    </row>
    <row r="218" spans="6:42">
      <c r="F218"/>
      <c r="G218"/>
      <c r="H218"/>
      <c r="I218"/>
      <c r="J218"/>
      <c r="K218"/>
      <c r="L218"/>
      <c r="M218"/>
      <c r="N218"/>
      <c r="O218"/>
      <c r="P218"/>
      <c r="Q218"/>
      <c r="R218"/>
      <c r="S218"/>
      <c r="T218"/>
      <c r="U218"/>
      <c r="V218"/>
      <c r="W218"/>
      <c r="X218"/>
      <c r="Y218"/>
      <c r="Z218"/>
      <c r="AA218"/>
      <c r="AB218"/>
      <c r="AC218"/>
      <c r="AD218"/>
      <c r="AE218"/>
      <c r="AF218"/>
      <c r="AG218"/>
      <c r="AH218"/>
      <c r="AI218"/>
      <c r="AJ218"/>
      <c r="AK218"/>
      <c r="AL218"/>
      <c r="AM218"/>
      <c r="AN218"/>
      <c r="AO218"/>
      <c r="AP218"/>
    </row>
    <row r="219" spans="6:42">
      <c r="F219"/>
      <c r="G219"/>
      <c r="H219"/>
      <c r="I219"/>
      <c r="J219"/>
      <c r="K219"/>
      <c r="L219"/>
      <c r="M219"/>
      <c r="N219"/>
      <c r="O219"/>
      <c r="P219"/>
      <c r="Q219"/>
      <c r="R219"/>
      <c r="S219"/>
      <c r="T219"/>
      <c r="U219"/>
      <c r="V219"/>
      <c r="W219"/>
      <c r="X219"/>
      <c r="Y219"/>
      <c r="Z219"/>
      <c r="AA219"/>
      <c r="AB219"/>
      <c r="AC219"/>
      <c r="AD219"/>
      <c r="AE219"/>
      <c r="AF219"/>
      <c r="AG219"/>
      <c r="AH219"/>
      <c r="AI219"/>
      <c r="AJ219"/>
      <c r="AK219"/>
      <c r="AL219"/>
      <c r="AM219"/>
      <c r="AN219"/>
      <c r="AO219"/>
      <c r="AP219"/>
    </row>
    <row r="220" spans="6:42">
      <c r="F220"/>
      <c r="G220"/>
      <c r="H220"/>
      <c r="I220"/>
      <c r="J220"/>
      <c r="K220"/>
      <c r="L220"/>
      <c r="M220"/>
      <c r="N220"/>
      <c r="O220"/>
      <c r="P220"/>
      <c r="Q220"/>
      <c r="R220"/>
      <c r="S220"/>
      <c r="T220"/>
      <c r="U220"/>
      <c r="V220"/>
      <c r="W220"/>
      <c r="X220"/>
      <c r="Y220"/>
      <c r="Z220"/>
      <c r="AA220"/>
      <c r="AB220"/>
      <c r="AC220"/>
      <c r="AD220"/>
      <c r="AE220"/>
      <c r="AF220"/>
      <c r="AG220"/>
      <c r="AH220"/>
      <c r="AI220"/>
      <c r="AJ220"/>
      <c r="AK220"/>
      <c r="AL220"/>
      <c r="AM220"/>
      <c r="AN220"/>
      <c r="AO220"/>
      <c r="AP220"/>
    </row>
    <row r="221" spans="6:42">
      <c r="F221"/>
      <c r="G221"/>
      <c r="H221"/>
      <c r="I221"/>
      <c r="J221"/>
      <c r="K221"/>
      <c r="L221"/>
      <c r="M221"/>
      <c r="N221"/>
      <c r="O221"/>
      <c r="P221"/>
      <c r="Q221"/>
      <c r="R221"/>
      <c r="S221"/>
      <c r="T221"/>
      <c r="U221"/>
      <c r="V221"/>
      <c r="W221"/>
      <c r="X221"/>
      <c r="Y221"/>
      <c r="Z221"/>
      <c r="AA221"/>
      <c r="AB221"/>
      <c r="AC221"/>
      <c r="AD221"/>
      <c r="AE221"/>
      <c r="AF221"/>
      <c r="AG221"/>
      <c r="AH221"/>
      <c r="AI221"/>
      <c r="AJ221"/>
      <c r="AK221"/>
      <c r="AL221"/>
      <c r="AM221"/>
      <c r="AN221"/>
      <c r="AO221"/>
      <c r="AP221"/>
    </row>
    <row r="222" spans="6:42">
      <c r="F222"/>
      <c r="G222"/>
      <c r="H222"/>
      <c r="I222"/>
      <c r="J222"/>
      <c r="K222"/>
      <c r="L222"/>
      <c r="M222"/>
      <c r="N222"/>
      <c r="O222"/>
      <c r="P222"/>
      <c r="Q222"/>
      <c r="R222"/>
      <c r="S222"/>
      <c r="T222"/>
      <c r="U222"/>
      <c r="V222"/>
      <c r="W222"/>
      <c r="X222"/>
      <c r="Y222"/>
      <c r="Z222"/>
      <c r="AA222"/>
      <c r="AB222"/>
      <c r="AC222"/>
      <c r="AD222"/>
      <c r="AE222"/>
      <c r="AF222"/>
      <c r="AG222"/>
      <c r="AH222"/>
      <c r="AI222"/>
      <c r="AJ222"/>
      <c r="AK222"/>
      <c r="AL222"/>
      <c r="AM222"/>
      <c r="AN222"/>
      <c r="AO222"/>
      <c r="AP222"/>
    </row>
    <row r="223" spans="6:42">
      <c r="F223"/>
      <c r="G223"/>
      <c r="H223"/>
      <c r="I223"/>
      <c r="J223"/>
      <c r="K223"/>
      <c r="L223"/>
      <c r="M223"/>
      <c r="N223"/>
      <c r="O223"/>
      <c r="P223"/>
      <c r="Q223"/>
      <c r="R223"/>
      <c r="S223"/>
      <c r="T223"/>
      <c r="U223"/>
      <c r="V223"/>
      <c r="W223"/>
      <c r="X223"/>
      <c r="Y223"/>
      <c r="Z223"/>
      <c r="AA223"/>
      <c r="AB223"/>
      <c r="AC223"/>
      <c r="AD223"/>
      <c r="AE223"/>
      <c r="AF223"/>
      <c r="AG223"/>
      <c r="AH223"/>
      <c r="AI223"/>
      <c r="AJ223"/>
      <c r="AK223"/>
      <c r="AL223"/>
      <c r="AM223"/>
      <c r="AN223"/>
      <c r="AO223"/>
      <c r="AP223"/>
    </row>
    <row r="224" spans="6:42">
      <c r="F224"/>
      <c r="G224"/>
      <c r="H224"/>
      <c r="I224"/>
      <c r="J224"/>
      <c r="K224"/>
      <c r="L224"/>
      <c r="M224"/>
      <c r="N224"/>
      <c r="O224"/>
      <c r="P224"/>
      <c r="Q224"/>
      <c r="R224"/>
      <c r="S224"/>
      <c r="T224"/>
      <c r="U224"/>
      <c r="V224"/>
      <c r="W224"/>
      <c r="X224"/>
      <c r="Y224"/>
      <c r="Z224"/>
      <c r="AA224"/>
      <c r="AB224"/>
      <c r="AC224"/>
      <c r="AD224"/>
      <c r="AE224"/>
      <c r="AF224"/>
      <c r="AG224"/>
      <c r="AH224"/>
      <c r="AI224"/>
      <c r="AJ224"/>
      <c r="AK224"/>
      <c r="AL224"/>
      <c r="AM224"/>
      <c r="AN224"/>
      <c r="AO224"/>
      <c r="AP224"/>
    </row>
    <row r="225" spans="6:42">
      <c r="F225"/>
      <c r="G225"/>
      <c r="H225"/>
      <c r="I225"/>
      <c r="J225"/>
      <c r="K225"/>
      <c r="L225"/>
      <c r="M225"/>
      <c r="N225"/>
      <c r="O225"/>
      <c r="P225"/>
      <c r="Q225"/>
      <c r="R225"/>
      <c r="S225"/>
      <c r="T225"/>
      <c r="U225"/>
      <c r="V225"/>
      <c r="W225"/>
      <c r="X225"/>
      <c r="Y225"/>
      <c r="Z225"/>
      <c r="AA225"/>
      <c r="AB225"/>
      <c r="AC225"/>
      <c r="AD225"/>
      <c r="AE225"/>
      <c r="AF225"/>
      <c r="AG225"/>
      <c r="AH225"/>
      <c r="AI225"/>
      <c r="AJ225"/>
      <c r="AK225"/>
      <c r="AL225"/>
      <c r="AM225"/>
      <c r="AN225"/>
      <c r="AO225"/>
      <c r="AP225"/>
    </row>
    <row r="226" spans="6:42">
      <c r="F226"/>
      <c r="G226"/>
      <c r="H226"/>
      <c r="I226"/>
      <c r="J226"/>
      <c r="K226"/>
      <c r="L226"/>
      <c r="M226"/>
      <c r="N226"/>
      <c r="O226"/>
      <c r="P226"/>
      <c r="Q226"/>
      <c r="R226"/>
      <c r="S226"/>
      <c r="T226"/>
      <c r="U226"/>
      <c r="V226"/>
      <c r="W226"/>
      <c r="X226"/>
      <c r="Y226"/>
      <c r="Z226"/>
      <c r="AA226"/>
      <c r="AB226"/>
      <c r="AC226"/>
      <c r="AD226"/>
      <c r="AE226"/>
      <c r="AF226"/>
      <c r="AG226"/>
      <c r="AH226"/>
      <c r="AI226"/>
      <c r="AJ226"/>
      <c r="AK226"/>
      <c r="AL226"/>
      <c r="AM226"/>
      <c r="AN226"/>
      <c r="AO226"/>
      <c r="AP226"/>
    </row>
    <row r="227" spans="6:42">
      <c r="F227"/>
      <c r="G227"/>
      <c r="H227"/>
      <c r="I227"/>
      <c r="J227"/>
      <c r="K227"/>
      <c r="L227"/>
      <c r="M227"/>
      <c r="N227"/>
      <c r="O227"/>
      <c r="P227"/>
      <c r="Q227"/>
      <c r="R227"/>
      <c r="S227"/>
      <c r="T227"/>
      <c r="U227"/>
      <c r="V227"/>
      <c r="W227"/>
      <c r="X227"/>
      <c r="Y227"/>
      <c r="Z227"/>
      <c r="AA227"/>
      <c r="AB227"/>
      <c r="AC227"/>
      <c r="AD227"/>
      <c r="AE227"/>
      <c r="AF227"/>
      <c r="AG227"/>
      <c r="AH227"/>
      <c r="AI227"/>
      <c r="AJ227"/>
      <c r="AK227"/>
      <c r="AL227"/>
      <c r="AM227"/>
      <c r="AN227"/>
      <c r="AO227"/>
      <c r="AP227"/>
    </row>
    <row r="228" spans="6:42">
      <c r="F228"/>
      <c r="G228"/>
      <c r="H228"/>
      <c r="I228"/>
      <c r="J228"/>
      <c r="K228"/>
      <c r="L228"/>
      <c r="M228"/>
      <c r="N228"/>
      <c r="O228"/>
      <c r="P228"/>
      <c r="Q228"/>
      <c r="R228"/>
      <c r="S228"/>
      <c r="T228"/>
      <c r="U228"/>
      <c r="V228"/>
      <c r="W228"/>
      <c r="X228"/>
      <c r="Y228"/>
      <c r="Z228"/>
      <c r="AA228"/>
      <c r="AB228"/>
      <c r="AC228"/>
      <c r="AD228"/>
      <c r="AE228"/>
      <c r="AF228"/>
      <c r="AG228"/>
      <c r="AH228"/>
      <c r="AI228"/>
      <c r="AJ228"/>
      <c r="AK228"/>
      <c r="AL228"/>
      <c r="AM228"/>
      <c r="AN228"/>
      <c r="AO228"/>
      <c r="AP228"/>
    </row>
    <row r="229" spans="6:42">
      <c r="F229"/>
      <c r="G229"/>
      <c r="H229"/>
      <c r="I229"/>
      <c r="J229"/>
      <c r="K229"/>
      <c r="L229"/>
      <c r="M229"/>
      <c r="N229"/>
      <c r="O229"/>
      <c r="P229"/>
      <c r="Q229"/>
      <c r="R229"/>
      <c r="S229"/>
      <c r="T229"/>
      <c r="U229"/>
      <c r="V229"/>
      <c r="W229"/>
      <c r="X229"/>
      <c r="Y229"/>
      <c r="Z229"/>
      <c r="AA229"/>
      <c r="AB229"/>
      <c r="AC229"/>
      <c r="AD229"/>
      <c r="AE229"/>
      <c r="AF229"/>
      <c r="AG229"/>
      <c r="AH229"/>
      <c r="AI229"/>
      <c r="AJ229"/>
      <c r="AK229"/>
      <c r="AL229"/>
      <c r="AM229"/>
      <c r="AN229"/>
      <c r="AO229"/>
      <c r="AP229"/>
    </row>
    <row r="230" spans="6:42">
      <c r="F230"/>
      <c r="G230"/>
      <c r="H230"/>
      <c r="I230"/>
      <c r="J230"/>
      <c r="K230"/>
      <c r="L230"/>
      <c r="M230"/>
      <c r="N230"/>
      <c r="O230"/>
      <c r="P230"/>
      <c r="Q230"/>
      <c r="R230"/>
      <c r="S230"/>
      <c r="T230"/>
      <c r="U230"/>
      <c r="V230"/>
      <c r="W230"/>
      <c r="X230"/>
      <c r="Y230"/>
      <c r="Z230"/>
      <c r="AA230"/>
      <c r="AB230"/>
      <c r="AC230"/>
      <c r="AD230"/>
      <c r="AE230"/>
      <c r="AF230"/>
      <c r="AG230"/>
      <c r="AH230"/>
      <c r="AI230"/>
      <c r="AJ230"/>
      <c r="AK230"/>
      <c r="AL230"/>
      <c r="AM230"/>
      <c r="AN230"/>
      <c r="AO230"/>
      <c r="AP230"/>
    </row>
    <row r="231" spans="6:42">
      <c r="F231"/>
      <c r="G231"/>
      <c r="H231"/>
      <c r="I231"/>
      <c r="J231"/>
      <c r="K231"/>
      <c r="L231"/>
      <c r="M231"/>
      <c r="N231"/>
      <c r="O231"/>
      <c r="P231"/>
      <c r="Q231"/>
      <c r="R231"/>
      <c r="S231"/>
      <c r="T231"/>
      <c r="U231"/>
      <c r="V231"/>
      <c r="W231"/>
      <c r="X231"/>
      <c r="Y231"/>
      <c r="Z231"/>
      <c r="AA231"/>
      <c r="AB231"/>
      <c r="AC231"/>
      <c r="AD231"/>
      <c r="AE231"/>
      <c r="AF231"/>
      <c r="AG231"/>
      <c r="AH231"/>
      <c r="AI231"/>
      <c r="AJ231"/>
      <c r="AK231"/>
      <c r="AL231"/>
      <c r="AM231"/>
      <c r="AN231"/>
      <c r="AO231"/>
      <c r="AP231"/>
    </row>
    <row r="232" spans="6:42">
      <c r="F232"/>
      <c r="G232"/>
      <c r="H232"/>
      <c r="I232"/>
      <c r="J232"/>
      <c r="K232"/>
      <c r="L232"/>
      <c r="M232"/>
      <c r="N232"/>
      <c r="O232"/>
      <c r="P232"/>
      <c r="Q232"/>
      <c r="R232"/>
      <c r="S232"/>
      <c r="T232"/>
      <c r="U232"/>
      <c r="V232"/>
      <c r="W232"/>
      <c r="X232"/>
      <c r="Y232"/>
      <c r="Z232"/>
      <c r="AA232"/>
      <c r="AB232"/>
      <c r="AC232"/>
      <c r="AD232"/>
      <c r="AE232"/>
      <c r="AF232"/>
      <c r="AG232"/>
      <c r="AH232"/>
      <c r="AI232"/>
      <c r="AJ232"/>
      <c r="AK232"/>
      <c r="AL232"/>
      <c r="AM232"/>
      <c r="AN232"/>
      <c r="AO232"/>
      <c r="AP232"/>
    </row>
    <row r="233" spans="6:42">
      <c r="F233"/>
      <c r="G233"/>
      <c r="H233"/>
      <c r="I233"/>
      <c r="J233"/>
      <c r="K233"/>
      <c r="L233"/>
      <c r="M233"/>
      <c r="N233"/>
      <c r="O233"/>
      <c r="P233"/>
      <c r="Q233"/>
      <c r="R233"/>
      <c r="S233"/>
      <c r="T233"/>
      <c r="U233"/>
      <c r="V233"/>
      <c r="W233"/>
      <c r="X233"/>
      <c r="Y233"/>
      <c r="Z233"/>
      <c r="AA233"/>
      <c r="AB233"/>
      <c r="AC233"/>
      <c r="AD233"/>
      <c r="AE233"/>
      <c r="AF233"/>
      <c r="AG233"/>
      <c r="AH233"/>
      <c r="AI233"/>
      <c r="AJ233"/>
      <c r="AK233"/>
      <c r="AL233"/>
      <c r="AM233"/>
      <c r="AN233"/>
      <c r="AO233"/>
      <c r="AP233"/>
    </row>
    <row r="234" spans="6:42">
      <c r="F234"/>
      <c r="G234"/>
      <c r="H234"/>
      <c r="I234"/>
      <c r="J234"/>
      <c r="K234"/>
      <c r="L234"/>
      <c r="M234"/>
      <c r="N234"/>
      <c r="O234"/>
      <c r="P234"/>
      <c r="Q234"/>
      <c r="R234"/>
      <c r="S234"/>
      <c r="T234"/>
      <c r="U234"/>
      <c r="V234"/>
      <c r="W234"/>
      <c r="X234"/>
      <c r="Y234"/>
      <c r="Z234"/>
      <c r="AA234"/>
      <c r="AB234"/>
      <c r="AC234"/>
      <c r="AD234"/>
      <c r="AE234"/>
      <c r="AF234"/>
      <c r="AG234"/>
      <c r="AH234"/>
      <c r="AI234"/>
      <c r="AJ234"/>
      <c r="AK234"/>
      <c r="AL234"/>
      <c r="AM234"/>
      <c r="AN234"/>
      <c r="AO234"/>
      <c r="AP234"/>
    </row>
    <row r="235" spans="6:42">
      <c r="F235"/>
      <c r="G235"/>
      <c r="H235"/>
      <c r="I235"/>
      <c r="J235"/>
      <c r="K235"/>
      <c r="L235"/>
      <c r="M235"/>
      <c r="N235"/>
      <c r="O235"/>
      <c r="P235"/>
      <c r="Q235"/>
      <c r="R235"/>
      <c r="S235"/>
      <c r="T235"/>
      <c r="U235"/>
      <c r="V235"/>
      <c r="W235"/>
      <c r="X235"/>
      <c r="Y235"/>
      <c r="Z235"/>
      <c r="AA235"/>
      <c r="AB235"/>
      <c r="AC235"/>
      <c r="AD235"/>
      <c r="AE235"/>
      <c r="AF235"/>
      <c r="AG235"/>
      <c r="AH235"/>
      <c r="AI235"/>
      <c r="AJ235"/>
      <c r="AK235"/>
      <c r="AL235"/>
      <c r="AM235"/>
      <c r="AN235"/>
      <c r="AO235"/>
      <c r="AP235"/>
    </row>
    <row r="236" spans="6:42">
      <c r="F236"/>
      <c r="G236"/>
      <c r="H236"/>
      <c r="I236"/>
      <c r="J236"/>
      <c r="K236"/>
      <c r="L236"/>
      <c r="M236"/>
      <c r="N236"/>
      <c r="O236"/>
      <c r="P236"/>
      <c r="Q236"/>
      <c r="R236"/>
      <c r="S236"/>
      <c r="T236"/>
      <c r="U236"/>
      <c r="V236"/>
      <c r="W236"/>
      <c r="X236"/>
      <c r="Y236"/>
      <c r="Z236"/>
      <c r="AA236"/>
      <c r="AB236"/>
      <c r="AC236"/>
      <c r="AD236"/>
      <c r="AE236"/>
      <c r="AF236"/>
      <c r="AG236"/>
      <c r="AH236"/>
      <c r="AI236"/>
      <c r="AJ236"/>
      <c r="AK236"/>
      <c r="AL236"/>
      <c r="AM236"/>
      <c r="AN236"/>
      <c r="AO236"/>
      <c r="AP236"/>
    </row>
    <row r="237" spans="6:42">
      <c r="F237"/>
      <c r="G237"/>
      <c r="H237"/>
      <c r="I237"/>
      <c r="J237"/>
      <c r="K237"/>
      <c r="L237"/>
      <c r="M237"/>
      <c r="N237"/>
      <c r="O237"/>
      <c r="P237"/>
      <c r="Q237"/>
      <c r="R237"/>
      <c r="S237"/>
      <c r="T237"/>
      <c r="U237"/>
      <c r="V237"/>
      <c r="W237"/>
      <c r="X237"/>
      <c r="Y237"/>
      <c r="Z237"/>
      <c r="AA237"/>
      <c r="AB237"/>
      <c r="AC237"/>
      <c r="AD237"/>
      <c r="AE237"/>
      <c r="AF237"/>
      <c r="AG237"/>
      <c r="AH237"/>
      <c r="AI237"/>
      <c r="AJ237"/>
      <c r="AK237"/>
      <c r="AL237"/>
      <c r="AM237"/>
      <c r="AN237"/>
      <c r="AO237"/>
      <c r="AP237"/>
    </row>
    <row r="238" spans="6:42">
      <c r="F238"/>
      <c r="G238"/>
      <c r="H238"/>
      <c r="I238"/>
      <c r="J238"/>
      <c r="K238"/>
      <c r="L238"/>
      <c r="M238"/>
      <c r="N238"/>
      <c r="O238"/>
      <c r="P238"/>
      <c r="Q238"/>
      <c r="R238"/>
      <c r="S238"/>
      <c r="T238"/>
      <c r="U238"/>
      <c r="V238"/>
      <c r="W238"/>
      <c r="X238"/>
      <c r="Y238"/>
      <c r="Z238"/>
      <c r="AA238"/>
      <c r="AB238"/>
      <c r="AC238"/>
      <c r="AD238"/>
      <c r="AE238"/>
      <c r="AF238"/>
      <c r="AG238"/>
      <c r="AH238"/>
      <c r="AI238"/>
      <c r="AJ238"/>
      <c r="AK238"/>
      <c r="AL238"/>
      <c r="AM238"/>
      <c r="AN238"/>
      <c r="AO238"/>
      <c r="AP238"/>
    </row>
    <row r="239" spans="6:42">
      <c r="F239"/>
      <c r="G239"/>
      <c r="H239"/>
      <c r="I239"/>
      <c r="J239"/>
      <c r="K239"/>
      <c r="L239"/>
      <c r="M239"/>
      <c r="N239"/>
      <c r="O239"/>
      <c r="P239"/>
      <c r="Q239"/>
      <c r="R239"/>
      <c r="S239"/>
      <c r="T239"/>
      <c r="U239"/>
      <c r="V239"/>
      <c r="W239"/>
      <c r="X239"/>
      <c r="Y239"/>
      <c r="Z239"/>
      <c r="AA239"/>
      <c r="AB239"/>
      <c r="AC239"/>
      <c r="AD239"/>
      <c r="AE239"/>
      <c r="AF239"/>
      <c r="AG239"/>
      <c r="AH239"/>
      <c r="AI239"/>
      <c r="AJ239"/>
      <c r="AK239"/>
      <c r="AL239"/>
      <c r="AM239"/>
      <c r="AN239"/>
      <c r="AO239"/>
      <c r="AP239"/>
    </row>
    <row r="240" spans="6:42">
      <c r="F240"/>
      <c r="G240"/>
      <c r="H240"/>
      <c r="I240"/>
      <c r="J240"/>
      <c r="K240"/>
      <c r="L240"/>
      <c r="M240"/>
      <c r="N240"/>
      <c r="O240"/>
      <c r="P240"/>
      <c r="Q240"/>
      <c r="R240"/>
      <c r="S240"/>
      <c r="T240"/>
      <c r="U240"/>
      <c r="V240"/>
      <c r="W240"/>
      <c r="X240"/>
      <c r="Y240"/>
      <c r="Z240"/>
      <c r="AA240"/>
      <c r="AB240"/>
      <c r="AC240"/>
      <c r="AD240"/>
      <c r="AE240"/>
      <c r="AF240"/>
      <c r="AG240"/>
      <c r="AH240"/>
      <c r="AI240"/>
      <c r="AJ240"/>
      <c r="AK240"/>
      <c r="AL240"/>
      <c r="AM240"/>
      <c r="AN240"/>
      <c r="AO240"/>
      <c r="AP240"/>
    </row>
    <row r="241" spans="6:42">
      <c r="F241"/>
      <c r="G241"/>
      <c r="H241"/>
      <c r="I241"/>
      <c r="J241"/>
      <c r="K241"/>
      <c r="L241"/>
      <c r="M241"/>
      <c r="N241"/>
      <c r="O241"/>
      <c r="P241"/>
      <c r="Q241"/>
      <c r="R241"/>
      <c r="S241"/>
      <c r="T241"/>
      <c r="U241"/>
      <c r="V241"/>
      <c r="W241"/>
      <c r="X241"/>
      <c r="Y241"/>
      <c r="Z241"/>
      <c r="AA241"/>
      <c r="AB241"/>
      <c r="AC241"/>
      <c r="AD241"/>
      <c r="AE241"/>
      <c r="AF241"/>
      <c r="AG241"/>
      <c r="AH241"/>
      <c r="AI241"/>
      <c r="AJ241"/>
      <c r="AK241"/>
      <c r="AL241"/>
      <c r="AM241"/>
      <c r="AN241"/>
      <c r="AO241"/>
      <c r="AP241"/>
    </row>
    <row r="242" spans="6:42">
      <c r="F242"/>
      <c r="G242"/>
      <c r="H242"/>
      <c r="I242"/>
      <c r="J242"/>
      <c r="K242"/>
      <c r="L242"/>
      <c r="M242"/>
      <c r="N242"/>
      <c r="O242"/>
      <c r="P242"/>
      <c r="Q242"/>
      <c r="R242"/>
      <c r="S242"/>
      <c r="T242"/>
      <c r="U242"/>
      <c r="V242"/>
      <c r="W242"/>
      <c r="X242"/>
      <c r="Y242"/>
      <c r="Z242"/>
      <c r="AA242"/>
      <c r="AB242"/>
      <c r="AC242"/>
      <c r="AD242"/>
      <c r="AE242"/>
      <c r="AF242"/>
      <c r="AG242"/>
      <c r="AH242"/>
      <c r="AI242"/>
      <c r="AJ242"/>
      <c r="AK242"/>
      <c r="AL242"/>
      <c r="AM242"/>
      <c r="AN242"/>
      <c r="AO242"/>
      <c r="AP242"/>
    </row>
    <row r="243" spans="6:42">
      <c r="F243"/>
      <c r="G243"/>
      <c r="H243"/>
      <c r="I243"/>
      <c r="J243"/>
      <c r="K243"/>
      <c r="L243"/>
      <c r="M243"/>
      <c r="N243"/>
      <c r="O243"/>
      <c r="P243"/>
      <c r="Q243"/>
      <c r="R243"/>
      <c r="S243"/>
      <c r="T243"/>
      <c r="U243"/>
      <c r="V243"/>
      <c r="W243"/>
      <c r="X243"/>
      <c r="Y243"/>
      <c r="Z243"/>
      <c r="AA243"/>
      <c r="AB243"/>
      <c r="AC243"/>
      <c r="AD243"/>
      <c r="AE243"/>
      <c r="AF243"/>
      <c r="AG243"/>
      <c r="AH243"/>
      <c r="AI243"/>
      <c r="AJ243"/>
      <c r="AK243"/>
      <c r="AL243"/>
      <c r="AM243"/>
      <c r="AN243"/>
      <c r="AO243"/>
      <c r="AP243"/>
    </row>
    <row r="244" spans="6:42">
      <c r="F244"/>
      <c r="G244"/>
      <c r="H244"/>
      <c r="I244"/>
      <c r="J244"/>
      <c r="K244"/>
      <c r="L244"/>
      <c r="M244"/>
      <c r="N244"/>
      <c r="O244"/>
      <c r="P244"/>
      <c r="Q244"/>
      <c r="R244"/>
      <c r="S244"/>
      <c r="T244"/>
      <c r="U244"/>
      <c r="V244"/>
      <c r="W244"/>
      <c r="X244"/>
      <c r="Y244"/>
      <c r="Z244"/>
      <c r="AA244"/>
      <c r="AB244"/>
      <c r="AC244"/>
      <c r="AD244"/>
      <c r="AE244"/>
      <c r="AF244"/>
      <c r="AG244"/>
      <c r="AH244"/>
      <c r="AI244"/>
      <c r="AJ244"/>
      <c r="AK244"/>
      <c r="AL244"/>
      <c r="AM244"/>
      <c r="AN244"/>
      <c r="AO244"/>
      <c r="AP244"/>
    </row>
    <row r="245" spans="6:42">
      <c r="F245"/>
      <c r="G245"/>
      <c r="H245"/>
      <c r="I245"/>
      <c r="J245"/>
      <c r="K245"/>
      <c r="L245"/>
      <c r="M245"/>
      <c r="N245"/>
      <c r="O245"/>
      <c r="P245"/>
      <c r="Q245"/>
      <c r="R245"/>
      <c r="S245"/>
      <c r="T245"/>
      <c r="U245"/>
      <c r="V245"/>
      <c r="W245"/>
      <c r="X245"/>
      <c r="Y245"/>
      <c r="Z245"/>
      <c r="AA245"/>
      <c r="AB245"/>
      <c r="AC245"/>
      <c r="AD245"/>
      <c r="AE245"/>
      <c r="AF245"/>
      <c r="AG245"/>
      <c r="AH245"/>
      <c r="AI245"/>
      <c r="AJ245"/>
      <c r="AK245"/>
      <c r="AL245"/>
      <c r="AM245"/>
      <c r="AN245"/>
      <c r="AO245"/>
      <c r="AP245"/>
    </row>
    <row r="246" spans="6:42">
      <c r="F246"/>
      <c r="G246"/>
      <c r="H246"/>
      <c r="I246"/>
      <c r="J246"/>
      <c r="K246"/>
      <c r="L246"/>
      <c r="M246"/>
      <c r="N246"/>
      <c r="O246"/>
      <c r="P246"/>
      <c r="Q246"/>
      <c r="R246"/>
      <c r="S246"/>
      <c r="T246"/>
      <c r="U246"/>
      <c r="V246"/>
      <c r="W246"/>
      <c r="X246"/>
      <c r="Y246"/>
      <c r="Z246"/>
      <c r="AA246"/>
      <c r="AB246"/>
      <c r="AC246"/>
      <c r="AD246"/>
      <c r="AE246"/>
      <c r="AF246"/>
      <c r="AG246"/>
      <c r="AH246"/>
      <c r="AI246"/>
      <c r="AJ246"/>
      <c r="AK246"/>
      <c r="AL246"/>
      <c r="AM246"/>
      <c r="AN246"/>
      <c r="AO246"/>
      <c r="AP246"/>
    </row>
    <row r="247" spans="6:42">
      <c r="F247"/>
      <c r="G247"/>
      <c r="H247"/>
      <c r="I247"/>
      <c r="J247"/>
      <c r="K247"/>
      <c r="L247"/>
      <c r="M247"/>
      <c r="N247"/>
      <c r="O247"/>
      <c r="P247"/>
      <c r="Q247"/>
      <c r="R247"/>
      <c r="S247"/>
      <c r="T247"/>
      <c r="U247"/>
      <c r="V247"/>
      <c r="W247"/>
      <c r="X247"/>
      <c r="Y247"/>
      <c r="Z247"/>
      <c r="AA247"/>
      <c r="AB247"/>
      <c r="AC247"/>
      <c r="AD247"/>
      <c r="AE247"/>
      <c r="AF247"/>
      <c r="AG247"/>
      <c r="AH247"/>
      <c r="AI247"/>
      <c r="AJ247"/>
      <c r="AK247"/>
      <c r="AL247"/>
      <c r="AM247"/>
      <c r="AN247"/>
      <c r="AO247"/>
      <c r="AP247"/>
    </row>
    <row r="248" spans="6:42">
      <c r="F248"/>
      <c r="G248"/>
      <c r="H248"/>
      <c r="I248"/>
      <c r="J248"/>
      <c r="K248"/>
      <c r="L248"/>
      <c r="M248"/>
      <c r="N248"/>
      <c r="O248"/>
      <c r="P248"/>
      <c r="Q248"/>
      <c r="R248"/>
      <c r="S248"/>
      <c r="T248"/>
      <c r="U248"/>
      <c r="V248"/>
      <c r="W248"/>
      <c r="X248"/>
      <c r="Y248"/>
      <c r="Z248"/>
      <c r="AA248"/>
      <c r="AB248"/>
      <c r="AC248"/>
      <c r="AD248"/>
      <c r="AE248"/>
      <c r="AF248"/>
      <c r="AG248"/>
      <c r="AH248"/>
      <c r="AI248"/>
      <c r="AJ248"/>
      <c r="AK248"/>
      <c r="AL248"/>
      <c r="AM248"/>
      <c r="AN248"/>
      <c r="AO248"/>
      <c r="AP248"/>
    </row>
    <row r="249" spans="6:42">
      <c r="F249"/>
      <c r="G249"/>
      <c r="H249"/>
      <c r="I249"/>
      <c r="J249"/>
      <c r="K249"/>
      <c r="L249"/>
      <c r="M249"/>
      <c r="N249"/>
      <c r="O249"/>
      <c r="P249"/>
      <c r="Q249"/>
      <c r="R249"/>
      <c r="S249"/>
      <c r="T249"/>
      <c r="U249"/>
      <c r="V249"/>
      <c r="W249"/>
      <c r="X249"/>
      <c r="Y249"/>
      <c r="Z249"/>
      <c r="AA249"/>
      <c r="AB249"/>
      <c r="AC249"/>
      <c r="AD249"/>
      <c r="AE249"/>
      <c r="AF249"/>
      <c r="AG249"/>
      <c r="AH249"/>
      <c r="AI249"/>
      <c r="AJ249"/>
      <c r="AK249"/>
      <c r="AL249"/>
      <c r="AM249"/>
      <c r="AN249"/>
      <c r="AO249"/>
      <c r="AP249"/>
    </row>
    <row r="250" spans="6:42">
      <c r="F250"/>
      <c r="G250"/>
      <c r="H250"/>
      <c r="I250"/>
      <c r="J250"/>
      <c r="K250"/>
      <c r="L250"/>
      <c r="M250"/>
      <c r="N250"/>
      <c r="O250"/>
      <c r="P250"/>
      <c r="Q250"/>
      <c r="R250"/>
      <c r="S250"/>
      <c r="T250"/>
      <c r="U250"/>
      <c r="V250"/>
      <c r="W250"/>
      <c r="X250"/>
      <c r="Y250"/>
      <c r="Z250"/>
      <c r="AA250"/>
      <c r="AB250"/>
      <c r="AC250"/>
      <c r="AD250"/>
      <c r="AE250"/>
      <c r="AF250"/>
      <c r="AG250"/>
      <c r="AH250"/>
      <c r="AI250"/>
      <c r="AJ250"/>
      <c r="AK250"/>
      <c r="AL250"/>
      <c r="AM250"/>
      <c r="AN250"/>
      <c r="AO250"/>
      <c r="AP250"/>
    </row>
    <row r="251" spans="6:42">
      <c r="F251"/>
      <c r="G251"/>
      <c r="H251"/>
      <c r="I251"/>
      <c r="J251"/>
      <c r="K251"/>
      <c r="L251"/>
      <c r="M251"/>
      <c r="N251"/>
      <c r="O251"/>
      <c r="P251"/>
      <c r="Q251"/>
      <c r="R251"/>
      <c r="S251"/>
      <c r="T251"/>
      <c r="U251"/>
      <c r="V251"/>
      <c r="W251"/>
      <c r="X251"/>
      <c r="Y251"/>
      <c r="Z251"/>
      <c r="AA251"/>
      <c r="AB251"/>
      <c r="AC251"/>
      <c r="AD251"/>
      <c r="AE251"/>
      <c r="AF251"/>
      <c r="AG251"/>
      <c r="AH251"/>
      <c r="AI251"/>
      <c r="AJ251"/>
      <c r="AK251"/>
      <c r="AL251"/>
      <c r="AM251"/>
      <c r="AN251"/>
      <c r="AO251"/>
      <c r="AP251"/>
    </row>
    <row r="252" spans="6:42">
      <c r="F252"/>
      <c r="G252"/>
      <c r="H252"/>
      <c r="I252"/>
      <c r="J252"/>
      <c r="K252"/>
      <c r="L252"/>
      <c r="M252"/>
      <c r="N252"/>
      <c r="O252"/>
      <c r="P252"/>
      <c r="Q252"/>
      <c r="R252"/>
      <c r="S252"/>
      <c r="T252"/>
      <c r="U252"/>
      <c r="V252"/>
      <c r="W252"/>
      <c r="X252"/>
      <c r="Y252"/>
      <c r="Z252"/>
      <c r="AA252"/>
      <c r="AB252"/>
      <c r="AC252"/>
      <c r="AD252"/>
      <c r="AE252"/>
      <c r="AF252"/>
      <c r="AG252"/>
      <c r="AH252"/>
      <c r="AI252"/>
      <c r="AJ252"/>
      <c r="AK252"/>
      <c r="AL252"/>
      <c r="AM252"/>
      <c r="AN252"/>
      <c r="AO252"/>
      <c r="AP252"/>
    </row>
    <row r="253" spans="6:42">
      <c r="F253"/>
      <c r="G253"/>
      <c r="H253"/>
      <c r="I253"/>
      <c r="J253"/>
      <c r="K253"/>
      <c r="L253"/>
      <c r="M253"/>
      <c r="N253"/>
      <c r="O253"/>
      <c r="P253"/>
      <c r="Q253"/>
      <c r="R253"/>
      <c r="S253"/>
      <c r="T253"/>
      <c r="U253"/>
      <c r="V253"/>
      <c r="W253"/>
      <c r="X253"/>
      <c r="Y253"/>
      <c r="Z253"/>
      <c r="AA253"/>
      <c r="AB253"/>
      <c r="AC253"/>
      <c r="AD253"/>
      <c r="AE253"/>
      <c r="AF253"/>
      <c r="AG253"/>
      <c r="AH253"/>
      <c r="AI253"/>
      <c r="AJ253"/>
      <c r="AK253"/>
      <c r="AL253"/>
      <c r="AM253"/>
      <c r="AN253"/>
      <c r="AO253"/>
      <c r="AP253"/>
    </row>
    <row r="254" spans="6:42">
      <c r="F254"/>
      <c r="G254"/>
      <c r="H254"/>
      <c r="I254"/>
      <c r="J254"/>
      <c r="K254"/>
      <c r="L254"/>
      <c r="M254"/>
      <c r="N254"/>
      <c r="O254"/>
      <c r="P254"/>
      <c r="Q254"/>
      <c r="R254"/>
      <c r="S254"/>
      <c r="T254"/>
      <c r="U254"/>
      <c r="V254"/>
      <c r="W254"/>
      <c r="X254"/>
      <c r="Y254"/>
      <c r="Z254"/>
      <c r="AA254"/>
      <c r="AB254"/>
      <c r="AC254"/>
      <c r="AD254"/>
      <c r="AE254"/>
      <c r="AF254"/>
      <c r="AG254"/>
      <c r="AH254"/>
      <c r="AI254"/>
      <c r="AJ254"/>
      <c r="AK254"/>
      <c r="AL254"/>
      <c r="AM254"/>
      <c r="AN254"/>
      <c r="AO254"/>
      <c r="AP254"/>
    </row>
    <row r="255" spans="6:42">
      <c r="F255"/>
      <c r="G255"/>
      <c r="H255"/>
      <c r="I255"/>
      <c r="J255"/>
      <c r="K255"/>
      <c r="L255"/>
      <c r="M255"/>
      <c r="N255"/>
      <c r="O255"/>
      <c r="P255"/>
      <c r="Q255"/>
      <c r="R255"/>
      <c r="S255"/>
      <c r="T255"/>
      <c r="U255"/>
      <c r="V255"/>
      <c r="W255"/>
      <c r="X255"/>
      <c r="Y255"/>
      <c r="Z255"/>
      <c r="AA255"/>
      <c r="AB255"/>
      <c r="AC255"/>
      <c r="AD255"/>
      <c r="AE255"/>
      <c r="AF255"/>
      <c r="AG255"/>
      <c r="AH255"/>
      <c r="AI255"/>
      <c r="AJ255"/>
      <c r="AK255"/>
      <c r="AL255"/>
      <c r="AM255"/>
      <c r="AN255"/>
      <c r="AO255"/>
      <c r="AP255"/>
    </row>
    <row r="256" spans="6:42">
      <c r="F256"/>
      <c r="G256"/>
      <c r="H256"/>
      <c r="I256"/>
      <c r="J256"/>
      <c r="K256"/>
      <c r="L256"/>
      <c r="M256"/>
      <c r="N256"/>
      <c r="O256"/>
      <c r="P256"/>
      <c r="Q256"/>
      <c r="R256"/>
      <c r="S256"/>
      <c r="T256"/>
      <c r="U256"/>
      <c r="V256"/>
      <c r="W256"/>
      <c r="X256"/>
      <c r="Y256"/>
      <c r="Z256"/>
      <c r="AA256"/>
      <c r="AB256"/>
      <c r="AC256"/>
      <c r="AD256"/>
      <c r="AE256"/>
      <c r="AF256"/>
      <c r="AG256"/>
      <c r="AH256"/>
      <c r="AI256"/>
      <c r="AJ256"/>
      <c r="AK256"/>
      <c r="AL256"/>
      <c r="AM256"/>
      <c r="AN256"/>
      <c r="AO256"/>
      <c r="AP256"/>
    </row>
    <row r="257" spans="6:42">
      <c r="F257"/>
      <c r="G257"/>
      <c r="H257"/>
      <c r="I257"/>
      <c r="J257"/>
      <c r="K257"/>
      <c r="L257"/>
      <c r="M257"/>
      <c r="N257"/>
      <c r="O257"/>
      <c r="P257"/>
      <c r="Q257"/>
      <c r="R257"/>
      <c r="S257"/>
      <c r="T257"/>
      <c r="U257"/>
      <c r="V257"/>
      <c r="W257"/>
      <c r="X257"/>
      <c r="Y257"/>
      <c r="Z257"/>
      <c r="AA257"/>
      <c r="AB257"/>
      <c r="AC257"/>
      <c r="AD257"/>
      <c r="AE257"/>
      <c r="AF257"/>
      <c r="AG257"/>
      <c r="AH257"/>
      <c r="AI257"/>
      <c r="AJ257"/>
      <c r="AK257"/>
      <c r="AL257"/>
      <c r="AM257"/>
      <c r="AN257"/>
      <c r="AO257"/>
      <c r="AP257"/>
    </row>
    <row r="258" spans="6:42">
      <c r="F258"/>
      <c r="G258"/>
      <c r="H258"/>
      <c r="I258"/>
      <c r="J258"/>
      <c r="K258"/>
      <c r="L258"/>
      <c r="M258"/>
      <c r="N258"/>
      <c r="O258"/>
      <c r="P258"/>
      <c r="Q258"/>
      <c r="R258"/>
      <c r="S258"/>
      <c r="T258"/>
      <c r="U258"/>
      <c r="V258"/>
      <c r="W258"/>
      <c r="X258"/>
      <c r="Y258"/>
      <c r="Z258"/>
      <c r="AA258"/>
      <c r="AB258"/>
      <c r="AC258"/>
      <c r="AD258"/>
      <c r="AE258"/>
      <c r="AF258"/>
      <c r="AG258"/>
      <c r="AH258"/>
      <c r="AI258"/>
      <c r="AJ258"/>
      <c r="AK258"/>
      <c r="AL258"/>
      <c r="AM258"/>
      <c r="AN258"/>
      <c r="AO258"/>
      <c r="AP258"/>
    </row>
    <row r="259" spans="6:42">
      <c r="F259"/>
      <c r="G259"/>
      <c r="H259"/>
      <c r="I259"/>
      <c r="J259"/>
      <c r="K259"/>
      <c r="L259"/>
      <c r="M259"/>
      <c r="N259"/>
      <c r="O259"/>
      <c r="P259"/>
      <c r="Q259"/>
      <c r="R259"/>
      <c r="S259"/>
      <c r="T259"/>
      <c r="U259"/>
      <c r="V259"/>
      <c r="W259"/>
      <c r="X259"/>
      <c r="Y259"/>
      <c r="Z259"/>
      <c r="AA259"/>
      <c r="AB259"/>
      <c r="AC259"/>
      <c r="AD259"/>
      <c r="AE259"/>
      <c r="AF259"/>
      <c r="AG259"/>
      <c r="AH259"/>
      <c r="AI259"/>
      <c r="AJ259"/>
      <c r="AK259"/>
      <c r="AL259"/>
      <c r="AM259"/>
      <c r="AN259"/>
      <c r="AO259"/>
      <c r="AP259"/>
    </row>
    <row r="260" spans="6:42">
      <c r="F260"/>
      <c r="G260"/>
      <c r="H260"/>
      <c r="I260"/>
      <c r="J260"/>
      <c r="K260"/>
      <c r="L260"/>
      <c r="M260"/>
      <c r="N260"/>
      <c r="O260"/>
      <c r="P260"/>
      <c r="Q260"/>
      <c r="R260"/>
      <c r="S260"/>
      <c r="T260"/>
      <c r="U260"/>
      <c r="V260"/>
      <c r="W260"/>
      <c r="X260"/>
      <c r="Y260"/>
      <c r="Z260"/>
      <c r="AA260"/>
      <c r="AB260"/>
      <c r="AC260"/>
      <c r="AD260"/>
      <c r="AE260"/>
      <c r="AF260"/>
      <c r="AG260"/>
      <c r="AH260"/>
      <c r="AI260"/>
      <c r="AJ260"/>
      <c r="AK260"/>
      <c r="AL260"/>
      <c r="AM260"/>
      <c r="AN260"/>
      <c r="AO260"/>
      <c r="AP260"/>
    </row>
    <row r="261" spans="6:42">
      <c r="F261"/>
      <c r="G261"/>
      <c r="H261"/>
      <c r="I261"/>
      <c r="J261"/>
      <c r="K261"/>
      <c r="L261"/>
      <c r="M261"/>
      <c r="N261"/>
      <c r="O261"/>
      <c r="P261"/>
      <c r="Q261"/>
      <c r="R261"/>
      <c r="S261"/>
      <c r="T261"/>
      <c r="U261"/>
      <c r="V261"/>
      <c r="W261"/>
      <c r="X261"/>
      <c r="Y261"/>
      <c r="Z261"/>
      <c r="AA261"/>
      <c r="AB261"/>
      <c r="AC261"/>
      <c r="AD261"/>
      <c r="AE261"/>
      <c r="AF261"/>
      <c r="AG261"/>
      <c r="AH261"/>
      <c r="AI261"/>
      <c r="AJ261"/>
      <c r="AK261"/>
      <c r="AL261"/>
      <c r="AM261"/>
      <c r="AN261"/>
      <c r="AO261"/>
      <c r="AP261"/>
    </row>
    <row r="262" spans="6:42">
      <c r="F262"/>
      <c r="G262"/>
      <c r="H262"/>
      <c r="I262"/>
      <c r="J262"/>
      <c r="K262"/>
      <c r="L262"/>
      <c r="M262"/>
      <c r="N262"/>
      <c r="O262"/>
      <c r="P262"/>
      <c r="Q262"/>
      <c r="R262"/>
      <c r="S262"/>
      <c r="T262"/>
      <c r="U262"/>
      <c r="V262"/>
      <c r="W262"/>
      <c r="X262"/>
      <c r="Y262"/>
      <c r="Z262"/>
      <c r="AA262"/>
      <c r="AB262"/>
      <c r="AC262"/>
      <c r="AD262"/>
      <c r="AE262"/>
      <c r="AF262"/>
      <c r="AG262"/>
      <c r="AH262"/>
      <c r="AI262"/>
      <c r="AJ262"/>
      <c r="AK262"/>
      <c r="AL262"/>
      <c r="AM262"/>
      <c r="AN262"/>
      <c r="AO262"/>
      <c r="AP262"/>
    </row>
    <row r="263" spans="6:42">
      <c r="F263"/>
      <c r="G263"/>
      <c r="H263"/>
      <c r="I263"/>
      <c r="J263"/>
      <c r="K263"/>
      <c r="L263"/>
      <c r="M263"/>
      <c r="N263"/>
      <c r="O263"/>
      <c r="P263"/>
      <c r="Q263"/>
      <c r="R263"/>
      <c r="S263"/>
      <c r="T263"/>
      <c r="U263"/>
      <c r="V263"/>
      <c r="W263"/>
      <c r="X263"/>
      <c r="Y263"/>
      <c r="Z263"/>
      <c r="AA263"/>
      <c r="AB263"/>
      <c r="AC263"/>
      <c r="AD263"/>
      <c r="AE263"/>
      <c r="AF263"/>
      <c r="AG263"/>
      <c r="AH263"/>
      <c r="AI263"/>
      <c r="AJ263"/>
      <c r="AK263"/>
      <c r="AL263"/>
      <c r="AM263"/>
      <c r="AN263"/>
      <c r="AO263"/>
      <c r="AP263"/>
    </row>
    <row r="264" spans="6:42">
      <c r="F264"/>
      <c r="G264"/>
      <c r="H264"/>
      <c r="I264"/>
      <c r="J264"/>
      <c r="K264"/>
      <c r="L264"/>
      <c r="M264"/>
      <c r="N264"/>
      <c r="O264"/>
      <c r="P264"/>
      <c r="Q264"/>
      <c r="R264"/>
      <c r="S264"/>
      <c r="T264"/>
      <c r="U264"/>
      <c r="V264"/>
      <c r="W264"/>
      <c r="X264"/>
      <c r="Y264"/>
      <c r="Z264"/>
      <c r="AA264"/>
      <c r="AB264"/>
      <c r="AC264"/>
      <c r="AD264"/>
      <c r="AE264"/>
      <c r="AF264"/>
      <c r="AG264"/>
      <c r="AH264"/>
      <c r="AI264"/>
      <c r="AJ264"/>
      <c r="AK264"/>
      <c r="AL264"/>
      <c r="AM264"/>
      <c r="AN264"/>
      <c r="AO264"/>
      <c r="AP264"/>
    </row>
    <row r="265" spans="6:42">
      <c r="F265"/>
      <c r="G265"/>
      <c r="H265"/>
      <c r="I265"/>
      <c r="J265"/>
      <c r="K265"/>
      <c r="L265"/>
      <c r="M265"/>
      <c r="N265"/>
      <c r="O265"/>
      <c r="P265"/>
      <c r="Q265"/>
      <c r="R265"/>
      <c r="S265"/>
      <c r="T265"/>
      <c r="U265"/>
      <c r="V265"/>
      <c r="W265"/>
      <c r="X265"/>
      <c r="Y265"/>
      <c r="Z265"/>
      <c r="AA265"/>
      <c r="AB265"/>
      <c r="AC265"/>
      <c r="AD265"/>
      <c r="AE265"/>
      <c r="AF265"/>
      <c r="AG265"/>
      <c r="AH265"/>
      <c r="AI265"/>
      <c r="AJ265"/>
      <c r="AK265"/>
      <c r="AL265"/>
      <c r="AM265"/>
      <c r="AN265"/>
      <c r="AO265"/>
      <c r="AP265"/>
    </row>
    <row r="266" spans="6:42">
      <c r="F266"/>
      <c r="G266"/>
      <c r="H266"/>
      <c r="I266"/>
      <c r="J266"/>
      <c r="K266"/>
      <c r="L266"/>
      <c r="M266"/>
      <c r="N266"/>
      <c r="O266"/>
      <c r="P266"/>
      <c r="Q266"/>
      <c r="R266"/>
      <c r="S266"/>
      <c r="T266"/>
      <c r="U266"/>
      <c r="V266"/>
      <c r="W266"/>
      <c r="X266"/>
      <c r="Y266"/>
      <c r="Z266"/>
      <c r="AA266"/>
      <c r="AB266"/>
      <c r="AC266"/>
      <c r="AD266"/>
      <c r="AE266"/>
      <c r="AF266"/>
      <c r="AG266"/>
      <c r="AH266"/>
      <c r="AI266"/>
      <c r="AJ266"/>
      <c r="AK266"/>
      <c r="AL266"/>
      <c r="AM266"/>
      <c r="AN266"/>
      <c r="AO266"/>
      <c r="AP266"/>
    </row>
    <row r="267" spans="6:42">
      <c r="F267"/>
      <c r="G267"/>
      <c r="H267"/>
      <c r="I267"/>
      <c r="J267"/>
      <c r="K267"/>
      <c r="L267"/>
      <c r="M267"/>
      <c r="N267"/>
      <c r="O267"/>
      <c r="P267"/>
      <c r="Q267"/>
      <c r="R267"/>
      <c r="S267"/>
      <c r="T267"/>
      <c r="U267"/>
      <c r="V267"/>
      <c r="W267"/>
      <c r="X267"/>
      <c r="Y267"/>
      <c r="Z267"/>
      <c r="AA267"/>
      <c r="AB267"/>
      <c r="AC267"/>
      <c r="AD267"/>
      <c r="AE267"/>
      <c r="AF267"/>
      <c r="AG267"/>
      <c r="AH267"/>
      <c r="AI267"/>
      <c r="AJ267"/>
      <c r="AK267"/>
      <c r="AL267"/>
      <c r="AM267"/>
      <c r="AN267"/>
      <c r="AO267"/>
      <c r="AP267"/>
    </row>
    <row r="268" spans="6:42">
      <c r="F268"/>
      <c r="G268"/>
      <c r="H268"/>
      <c r="I268"/>
      <c r="J268"/>
      <c r="K268"/>
      <c r="L268"/>
      <c r="M268"/>
      <c r="N268"/>
      <c r="O268"/>
      <c r="P268"/>
      <c r="Q268"/>
      <c r="R268"/>
      <c r="S268"/>
      <c r="T268"/>
      <c r="U268"/>
      <c r="V268"/>
      <c r="W268"/>
      <c r="X268"/>
      <c r="Y268"/>
      <c r="Z268"/>
      <c r="AA268"/>
      <c r="AB268"/>
      <c r="AC268"/>
      <c r="AD268"/>
      <c r="AE268"/>
      <c r="AF268"/>
      <c r="AG268"/>
      <c r="AH268"/>
      <c r="AI268"/>
      <c r="AJ268"/>
      <c r="AK268"/>
      <c r="AL268"/>
      <c r="AM268"/>
      <c r="AN268"/>
      <c r="AO268"/>
      <c r="AP268"/>
    </row>
    <row r="269" spans="6:42">
      <c r="F269"/>
      <c r="G269"/>
      <c r="H269"/>
      <c r="I269"/>
      <c r="J269"/>
      <c r="K269"/>
      <c r="L269"/>
      <c r="M269"/>
      <c r="N269"/>
      <c r="O269"/>
      <c r="P269"/>
      <c r="Q269"/>
      <c r="R269"/>
      <c r="S269"/>
      <c r="T269"/>
      <c r="U269"/>
      <c r="V269"/>
      <c r="W269"/>
      <c r="X269"/>
      <c r="Y269"/>
      <c r="Z269"/>
      <c r="AA269"/>
      <c r="AB269"/>
      <c r="AC269"/>
      <c r="AD269"/>
      <c r="AE269"/>
      <c r="AF269"/>
      <c r="AG269"/>
      <c r="AH269"/>
      <c r="AI269"/>
      <c r="AJ269"/>
      <c r="AK269"/>
      <c r="AL269"/>
      <c r="AM269"/>
      <c r="AN269"/>
      <c r="AO269"/>
      <c r="AP269"/>
    </row>
    <row r="270" spans="6:42">
      <c r="F270"/>
      <c r="G270"/>
      <c r="H270"/>
      <c r="I270"/>
      <c r="J270"/>
      <c r="K270"/>
      <c r="L270"/>
      <c r="M270"/>
      <c r="N270"/>
      <c r="O270"/>
      <c r="P270"/>
      <c r="Q270"/>
      <c r="R270"/>
      <c r="S270"/>
      <c r="T270"/>
      <c r="U270"/>
      <c r="V270"/>
      <c r="W270"/>
      <c r="X270"/>
      <c r="Y270"/>
      <c r="Z270"/>
      <c r="AA270"/>
      <c r="AB270"/>
      <c r="AC270"/>
      <c r="AD270"/>
      <c r="AE270"/>
      <c r="AF270"/>
      <c r="AG270"/>
      <c r="AH270"/>
      <c r="AI270"/>
      <c r="AJ270"/>
      <c r="AK270"/>
      <c r="AL270"/>
      <c r="AM270"/>
      <c r="AN270"/>
      <c r="AO270"/>
      <c r="AP270"/>
    </row>
    <row r="271" spans="6:42">
      <c r="F271"/>
      <c r="G271"/>
      <c r="H271"/>
      <c r="I271"/>
      <c r="J271"/>
      <c r="K271"/>
      <c r="L271"/>
      <c r="M271"/>
      <c r="N271"/>
      <c r="O271"/>
      <c r="P271"/>
      <c r="Q271"/>
      <c r="R271"/>
      <c r="S271"/>
      <c r="T271"/>
      <c r="U271"/>
      <c r="V271"/>
      <c r="W271"/>
      <c r="X271"/>
      <c r="Y271"/>
      <c r="Z271"/>
      <c r="AA271"/>
      <c r="AB271"/>
      <c r="AC271"/>
      <c r="AD271"/>
      <c r="AE271"/>
      <c r="AF271"/>
      <c r="AG271"/>
      <c r="AH271"/>
      <c r="AI271"/>
      <c r="AJ271"/>
      <c r="AK271"/>
      <c r="AL271"/>
      <c r="AM271"/>
      <c r="AN271"/>
      <c r="AO271"/>
      <c r="AP271"/>
    </row>
    <row r="272" spans="6:42">
      <c r="F272"/>
      <c r="G272"/>
      <c r="H272"/>
      <c r="I272"/>
      <c r="J272"/>
      <c r="K272"/>
      <c r="L272"/>
      <c r="M272"/>
      <c r="N272"/>
      <c r="O272"/>
      <c r="P272"/>
      <c r="Q272"/>
      <c r="R272"/>
      <c r="S272"/>
      <c r="T272"/>
      <c r="U272"/>
      <c r="V272"/>
      <c r="W272"/>
      <c r="X272"/>
      <c r="Y272"/>
      <c r="Z272"/>
      <c r="AA272"/>
      <c r="AB272"/>
      <c r="AC272"/>
      <c r="AD272"/>
      <c r="AE272"/>
      <c r="AF272"/>
      <c r="AG272"/>
      <c r="AH272"/>
      <c r="AI272"/>
      <c r="AJ272"/>
      <c r="AK272"/>
      <c r="AL272"/>
      <c r="AM272"/>
      <c r="AN272"/>
      <c r="AO272"/>
      <c r="AP272"/>
    </row>
    <row r="273" spans="6:42">
      <c r="F273"/>
      <c r="G273"/>
      <c r="H273"/>
      <c r="I273"/>
      <c r="J273"/>
      <c r="K273"/>
      <c r="L273"/>
      <c r="M273"/>
      <c r="N273"/>
      <c r="O273"/>
      <c r="P273"/>
      <c r="Q273"/>
      <c r="R273"/>
      <c r="S273"/>
      <c r="T273"/>
      <c r="U273"/>
      <c r="V273"/>
      <c r="W273"/>
      <c r="X273"/>
      <c r="Y273"/>
      <c r="Z273"/>
      <c r="AA273"/>
      <c r="AB273"/>
      <c r="AC273"/>
      <c r="AD273"/>
      <c r="AE273"/>
      <c r="AF273"/>
      <c r="AG273"/>
      <c r="AH273"/>
      <c r="AI273"/>
      <c r="AJ273"/>
      <c r="AK273"/>
      <c r="AL273"/>
      <c r="AM273"/>
      <c r="AN273"/>
      <c r="AO273"/>
      <c r="AP273"/>
    </row>
    <row r="274" spans="6:42">
      <c r="F274"/>
      <c r="G274"/>
      <c r="H274"/>
      <c r="I274"/>
      <c r="J274"/>
      <c r="K274"/>
      <c r="L274"/>
      <c r="M274"/>
      <c r="N274"/>
      <c r="O274"/>
      <c r="P274"/>
      <c r="Q274"/>
      <c r="R274"/>
      <c r="S274"/>
      <c r="T274"/>
      <c r="U274"/>
      <c r="V274"/>
      <c r="W274"/>
      <c r="X274"/>
      <c r="Y274"/>
      <c r="Z274"/>
      <c r="AA274"/>
      <c r="AB274"/>
      <c r="AC274"/>
      <c r="AD274"/>
      <c r="AE274"/>
      <c r="AF274"/>
      <c r="AG274"/>
      <c r="AH274"/>
      <c r="AI274"/>
      <c r="AJ274"/>
      <c r="AK274"/>
      <c r="AL274"/>
      <c r="AM274"/>
      <c r="AN274"/>
      <c r="AO274"/>
      <c r="AP274"/>
    </row>
    <row r="275" spans="6:42">
      <c r="F275"/>
      <c r="G275"/>
      <c r="H275"/>
      <c r="I275"/>
      <c r="J275"/>
      <c r="K275"/>
      <c r="L275"/>
      <c r="M275"/>
      <c r="N275"/>
      <c r="O275"/>
      <c r="P275"/>
      <c r="Q275"/>
      <c r="R275"/>
      <c r="S275"/>
      <c r="T275"/>
      <c r="U275"/>
      <c r="V275"/>
      <c r="W275"/>
      <c r="X275"/>
      <c r="Y275"/>
      <c r="Z275"/>
      <c r="AA275"/>
      <c r="AB275"/>
      <c r="AC275"/>
      <c r="AD275"/>
      <c r="AE275"/>
      <c r="AF275"/>
      <c r="AG275"/>
      <c r="AH275"/>
      <c r="AI275"/>
      <c r="AJ275"/>
      <c r="AK275"/>
      <c r="AL275"/>
      <c r="AM275"/>
      <c r="AN275"/>
      <c r="AO275"/>
      <c r="AP275"/>
    </row>
    <row r="276" spans="6:42">
      <c r="F276"/>
      <c r="G276"/>
      <c r="H276"/>
      <c r="I276"/>
      <c r="J276"/>
      <c r="K276"/>
      <c r="L276"/>
      <c r="M276"/>
      <c r="N276"/>
      <c r="O276"/>
      <c r="P276"/>
      <c r="Q276"/>
      <c r="R276"/>
      <c r="S276"/>
      <c r="T276"/>
      <c r="U276"/>
      <c r="V276"/>
      <c r="W276"/>
      <c r="X276"/>
      <c r="Y276"/>
      <c r="Z276"/>
      <c r="AA276"/>
      <c r="AB276"/>
      <c r="AC276"/>
      <c r="AD276"/>
      <c r="AE276"/>
      <c r="AF276"/>
      <c r="AG276"/>
      <c r="AH276"/>
      <c r="AI276"/>
      <c r="AJ276"/>
      <c r="AK276"/>
      <c r="AL276"/>
      <c r="AM276"/>
      <c r="AN276"/>
      <c r="AO276"/>
      <c r="AP276"/>
    </row>
    <row r="277" spans="6:42">
      <c r="F277"/>
      <c r="G277"/>
      <c r="H277"/>
      <c r="I277"/>
      <c r="J277"/>
      <c r="K277"/>
      <c r="L277"/>
      <c r="M277"/>
      <c r="N277"/>
      <c r="O277"/>
      <c r="P277"/>
      <c r="Q277"/>
      <c r="R277"/>
      <c r="S277"/>
      <c r="T277"/>
      <c r="U277"/>
      <c r="V277"/>
      <c r="W277"/>
      <c r="X277"/>
      <c r="Y277"/>
      <c r="Z277"/>
      <c r="AA277"/>
      <c r="AB277"/>
      <c r="AC277"/>
      <c r="AD277"/>
      <c r="AE277"/>
      <c r="AF277"/>
      <c r="AG277"/>
      <c r="AH277"/>
      <c r="AI277"/>
      <c r="AJ277"/>
      <c r="AK277"/>
      <c r="AL277"/>
      <c r="AM277"/>
      <c r="AN277"/>
      <c r="AO277"/>
      <c r="AP277"/>
    </row>
    <row r="278" spans="6:42">
      <c r="F278"/>
      <c r="G278"/>
      <c r="H278"/>
      <c r="I278"/>
      <c r="J278"/>
      <c r="K278"/>
      <c r="L278"/>
      <c r="M278"/>
      <c r="N278"/>
      <c r="O278"/>
      <c r="P278"/>
      <c r="Q278"/>
      <c r="R278"/>
      <c r="S278"/>
      <c r="T278"/>
      <c r="U278"/>
      <c r="V278"/>
      <c r="W278"/>
      <c r="X278"/>
      <c r="Y278"/>
      <c r="Z278"/>
      <c r="AA278"/>
      <c r="AB278"/>
      <c r="AC278"/>
      <c r="AD278"/>
      <c r="AE278"/>
      <c r="AF278"/>
      <c r="AG278"/>
      <c r="AH278"/>
      <c r="AI278"/>
      <c r="AJ278"/>
      <c r="AK278"/>
      <c r="AL278"/>
      <c r="AM278"/>
      <c r="AN278"/>
      <c r="AO278"/>
      <c r="AP278"/>
    </row>
    <row r="279" spans="6:42">
      <c r="F279"/>
      <c r="G279"/>
      <c r="H279"/>
      <c r="I279"/>
      <c r="J279"/>
      <c r="K279"/>
      <c r="L279"/>
      <c r="M279"/>
      <c r="N279"/>
      <c r="O279"/>
      <c r="P279"/>
      <c r="Q279"/>
      <c r="R279"/>
      <c r="S279"/>
      <c r="T279"/>
      <c r="U279"/>
      <c r="V279"/>
      <c r="W279"/>
      <c r="X279"/>
      <c r="Y279"/>
      <c r="Z279"/>
      <c r="AA279"/>
      <c r="AB279"/>
      <c r="AC279"/>
      <c r="AD279"/>
      <c r="AE279"/>
      <c r="AF279"/>
      <c r="AG279"/>
      <c r="AH279"/>
      <c r="AI279"/>
      <c r="AJ279"/>
      <c r="AK279"/>
      <c r="AL279"/>
      <c r="AM279"/>
      <c r="AN279"/>
      <c r="AO279"/>
      <c r="AP279"/>
    </row>
    <row r="280" spans="6:42">
      <c r="F280"/>
      <c r="G280"/>
      <c r="H280"/>
      <c r="I280"/>
      <c r="J280"/>
      <c r="K280"/>
      <c r="L280"/>
      <c r="M280"/>
      <c r="N280"/>
      <c r="O280"/>
      <c r="P280"/>
      <c r="Q280"/>
      <c r="R280"/>
      <c r="S280"/>
      <c r="T280"/>
      <c r="U280"/>
      <c r="V280"/>
      <c r="W280"/>
      <c r="X280"/>
      <c r="Y280"/>
      <c r="Z280"/>
      <c r="AA280"/>
      <c r="AB280"/>
      <c r="AC280"/>
      <c r="AD280"/>
      <c r="AE280"/>
      <c r="AF280"/>
      <c r="AG280"/>
      <c r="AH280"/>
      <c r="AI280"/>
      <c r="AJ280"/>
      <c r="AK280"/>
      <c r="AL280"/>
      <c r="AM280"/>
      <c r="AN280"/>
      <c r="AO280"/>
      <c r="AP280"/>
    </row>
    <row r="281" spans="6:42">
      <c r="F281"/>
      <c r="G281"/>
      <c r="H281"/>
      <c r="I281"/>
      <c r="J281"/>
      <c r="K281"/>
      <c r="L281"/>
      <c r="M281"/>
      <c r="N281"/>
      <c r="O281"/>
      <c r="P281"/>
      <c r="Q281"/>
      <c r="R281"/>
      <c r="S281"/>
      <c r="T281"/>
      <c r="U281"/>
      <c r="V281"/>
      <c r="W281"/>
      <c r="X281"/>
      <c r="Y281"/>
      <c r="Z281"/>
      <c r="AA281"/>
      <c r="AB281"/>
      <c r="AC281"/>
      <c r="AD281"/>
      <c r="AE281"/>
      <c r="AF281"/>
      <c r="AG281"/>
      <c r="AH281"/>
      <c r="AI281"/>
      <c r="AJ281"/>
      <c r="AK281"/>
      <c r="AL281"/>
      <c r="AM281"/>
      <c r="AN281"/>
      <c r="AO281"/>
      <c r="AP281"/>
    </row>
    <row r="282" spans="6:42">
      <c r="F282"/>
      <c r="G282"/>
      <c r="H282"/>
      <c r="I282"/>
      <c r="J282"/>
      <c r="K282"/>
      <c r="L282"/>
      <c r="M282"/>
      <c r="N282"/>
      <c r="O282"/>
      <c r="P282"/>
      <c r="Q282"/>
      <c r="R282"/>
      <c r="S282"/>
      <c r="T282"/>
      <c r="U282"/>
      <c r="V282"/>
      <c r="W282"/>
      <c r="X282"/>
      <c r="Y282"/>
      <c r="Z282"/>
      <c r="AA282"/>
      <c r="AB282"/>
      <c r="AC282"/>
      <c r="AD282"/>
      <c r="AE282"/>
      <c r="AF282"/>
      <c r="AG282"/>
      <c r="AH282"/>
      <c r="AI282"/>
      <c r="AJ282"/>
      <c r="AK282"/>
      <c r="AL282"/>
      <c r="AM282"/>
      <c r="AN282"/>
      <c r="AO282"/>
      <c r="AP282"/>
    </row>
    <row r="283" spans="6:42">
      <c r="F283"/>
      <c r="G283"/>
      <c r="H283"/>
      <c r="I283"/>
      <c r="J283"/>
      <c r="K283"/>
      <c r="L283"/>
      <c r="M283"/>
      <c r="N283"/>
      <c r="O283"/>
      <c r="P283"/>
      <c r="Q283"/>
      <c r="R283"/>
      <c r="S283"/>
      <c r="T283"/>
      <c r="U283"/>
      <c r="V283"/>
      <c r="W283"/>
      <c r="X283"/>
      <c r="Y283"/>
      <c r="Z283"/>
      <c r="AA283"/>
      <c r="AB283"/>
      <c r="AC283"/>
      <c r="AD283"/>
      <c r="AE283"/>
      <c r="AF283"/>
      <c r="AG283"/>
      <c r="AH283"/>
      <c r="AI283"/>
      <c r="AJ283"/>
      <c r="AK283"/>
      <c r="AL283"/>
      <c r="AM283"/>
      <c r="AN283"/>
      <c r="AO283"/>
      <c r="AP283"/>
    </row>
    <row r="284" spans="6:42">
      <c r="F284"/>
      <c r="G284"/>
      <c r="H284"/>
      <c r="I284"/>
      <c r="J284"/>
      <c r="K284"/>
      <c r="L284"/>
      <c r="M284"/>
      <c r="N284"/>
      <c r="O284"/>
      <c r="P284"/>
      <c r="Q284"/>
      <c r="R284"/>
      <c r="S284"/>
      <c r="T284"/>
      <c r="U284"/>
      <c r="V284"/>
      <c r="W284"/>
      <c r="X284"/>
      <c r="Y284"/>
      <c r="Z284"/>
      <c r="AA284"/>
      <c r="AB284"/>
      <c r="AC284"/>
      <c r="AD284"/>
      <c r="AE284"/>
      <c r="AF284"/>
      <c r="AG284"/>
      <c r="AH284"/>
      <c r="AI284"/>
      <c r="AJ284"/>
      <c r="AK284"/>
      <c r="AL284"/>
      <c r="AM284"/>
      <c r="AN284"/>
      <c r="AO284"/>
      <c r="AP284"/>
    </row>
    <row r="285" spans="6:42">
      <c r="F285"/>
      <c r="G285"/>
      <c r="H285"/>
      <c r="I285"/>
      <c r="J285"/>
      <c r="K285"/>
      <c r="L285"/>
      <c r="M285"/>
      <c r="N285"/>
      <c r="O285"/>
      <c r="P285"/>
      <c r="Q285"/>
      <c r="R285"/>
      <c r="S285"/>
      <c r="T285"/>
      <c r="U285"/>
      <c r="V285"/>
      <c r="W285"/>
      <c r="X285"/>
      <c r="Y285"/>
      <c r="Z285"/>
      <c r="AA285"/>
      <c r="AB285"/>
      <c r="AC285"/>
      <c r="AD285"/>
      <c r="AE285"/>
      <c r="AF285"/>
      <c r="AG285"/>
      <c r="AH285"/>
      <c r="AI285"/>
      <c r="AJ285"/>
      <c r="AK285"/>
      <c r="AL285"/>
      <c r="AM285"/>
      <c r="AN285"/>
      <c r="AO285"/>
      <c r="AP285"/>
    </row>
    <row r="286" spans="6:42">
      <c r="F286"/>
      <c r="G286"/>
      <c r="H286"/>
      <c r="I286"/>
      <c r="J286"/>
      <c r="K286"/>
      <c r="L286"/>
      <c r="M286"/>
      <c r="N286"/>
      <c r="O286"/>
      <c r="P286"/>
      <c r="Q286"/>
      <c r="R286"/>
      <c r="S286"/>
      <c r="T286"/>
      <c r="U286"/>
      <c r="V286"/>
      <c r="W286"/>
      <c r="X286"/>
      <c r="Y286"/>
      <c r="Z286"/>
      <c r="AA286"/>
      <c r="AB286"/>
      <c r="AC286"/>
      <c r="AD286"/>
      <c r="AE286"/>
      <c r="AF286"/>
      <c r="AG286"/>
      <c r="AH286"/>
      <c r="AI286"/>
      <c r="AJ286"/>
      <c r="AK286"/>
      <c r="AL286"/>
      <c r="AM286"/>
      <c r="AN286"/>
      <c r="AO286"/>
      <c r="AP286"/>
    </row>
    <row r="287" spans="6:42">
      <c r="F287"/>
      <c r="G287"/>
      <c r="H287"/>
      <c r="I287"/>
      <c r="J287"/>
      <c r="K287"/>
      <c r="L287"/>
      <c r="M287"/>
      <c r="N287"/>
      <c r="O287"/>
      <c r="P287"/>
      <c r="Q287"/>
      <c r="R287"/>
      <c r="S287"/>
      <c r="T287"/>
      <c r="U287"/>
      <c r="V287"/>
      <c r="W287"/>
      <c r="X287"/>
      <c r="Y287"/>
      <c r="Z287"/>
      <c r="AA287"/>
      <c r="AB287"/>
      <c r="AC287"/>
      <c r="AD287"/>
      <c r="AE287"/>
      <c r="AF287"/>
      <c r="AG287"/>
      <c r="AH287"/>
      <c r="AI287"/>
      <c r="AJ287"/>
      <c r="AK287"/>
      <c r="AL287"/>
      <c r="AM287"/>
      <c r="AN287"/>
      <c r="AO287"/>
      <c r="AP287"/>
    </row>
    <row r="288" spans="6:42">
      <c r="F288"/>
      <c r="G288"/>
      <c r="H288"/>
      <c r="I288"/>
      <c r="J288"/>
      <c r="K288"/>
      <c r="L288"/>
      <c r="M288"/>
      <c r="N288"/>
      <c r="O288"/>
      <c r="P288"/>
      <c r="Q288"/>
      <c r="R288"/>
      <c r="S288"/>
      <c r="T288"/>
      <c r="U288"/>
      <c r="V288"/>
      <c r="W288"/>
      <c r="X288"/>
      <c r="Y288"/>
      <c r="Z288"/>
      <c r="AA288"/>
      <c r="AB288"/>
      <c r="AC288"/>
      <c r="AD288"/>
      <c r="AE288"/>
      <c r="AF288"/>
      <c r="AG288"/>
      <c r="AH288"/>
      <c r="AI288"/>
      <c r="AJ288"/>
      <c r="AK288"/>
      <c r="AL288"/>
      <c r="AM288"/>
      <c r="AN288"/>
      <c r="AO288"/>
      <c r="AP288"/>
    </row>
    <row r="289" spans="6:42">
      <c r="F289"/>
      <c r="G289"/>
      <c r="H289"/>
      <c r="I289"/>
      <c r="J289"/>
      <c r="K289"/>
      <c r="L289"/>
      <c r="M289"/>
      <c r="N289"/>
      <c r="O289"/>
      <c r="P289"/>
      <c r="Q289"/>
      <c r="R289"/>
      <c r="S289"/>
      <c r="T289"/>
      <c r="U289"/>
      <c r="V289"/>
      <c r="W289"/>
      <c r="X289"/>
      <c r="Y289"/>
      <c r="Z289"/>
      <c r="AA289"/>
      <c r="AB289"/>
      <c r="AC289"/>
      <c r="AD289"/>
      <c r="AE289"/>
      <c r="AF289"/>
      <c r="AG289"/>
      <c r="AH289"/>
      <c r="AI289"/>
      <c r="AJ289"/>
      <c r="AK289"/>
      <c r="AL289"/>
      <c r="AM289"/>
      <c r="AN289"/>
      <c r="AO289"/>
      <c r="AP289"/>
    </row>
    <row r="290" spans="6:42">
      <c r="F290"/>
      <c r="G290"/>
      <c r="H290"/>
      <c r="I290"/>
      <c r="J290"/>
      <c r="K290"/>
      <c r="L290"/>
      <c r="M290"/>
      <c r="N290"/>
      <c r="O290"/>
      <c r="P290"/>
      <c r="Q290"/>
      <c r="R290"/>
      <c r="S290"/>
      <c r="T290"/>
      <c r="U290"/>
      <c r="V290"/>
      <c r="W290"/>
      <c r="X290"/>
      <c r="Y290"/>
      <c r="Z290"/>
      <c r="AA290"/>
      <c r="AB290"/>
      <c r="AC290"/>
      <c r="AD290"/>
      <c r="AE290"/>
      <c r="AF290"/>
      <c r="AG290"/>
      <c r="AH290"/>
      <c r="AI290"/>
      <c r="AJ290"/>
      <c r="AK290"/>
      <c r="AL290"/>
      <c r="AM290"/>
      <c r="AN290"/>
      <c r="AO290"/>
      <c r="AP290"/>
    </row>
    <row r="291" spans="6:42">
      <c r="F291"/>
      <c r="G291"/>
      <c r="H291"/>
      <c r="I291"/>
      <c r="J291"/>
      <c r="K291"/>
      <c r="L291"/>
      <c r="M291"/>
      <c r="N291"/>
      <c r="O291"/>
      <c r="P291"/>
      <c r="Q291"/>
      <c r="R291"/>
      <c r="S291"/>
      <c r="T291"/>
      <c r="U291"/>
      <c r="V291"/>
      <c r="W291"/>
      <c r="X291"/>
      <c r="Y291"/>
      <c r="Z291"/>
      <c r="AA291"/>
      <c r="AB291"/>
      <c r="AC291"/>
      <c r="AD291"/>
      <c r="AE291"/>
      <c r="AF291"/>
      <c r="AG291"/>
      <c r="AH291"/>
      <c r="AI291"/>
      <c r="AJ291"/>
      <c r="AK291"/>
      <c r="AL291"/>
      <c r="AM291"/>
      <c r="AN291"/>
      <c r="AO291"/>
      <c r="AP291"/>
    </row>
    <row r="292" spans="6:42">
      <c r="F292"/>
      <c r="G292"/>
      <c r="H292"/>
      <c r="I292"/>
      <c r="J292"/>
      <c r="K292"/>
      <c r="L292"/>
      <c r="M292"/>
      <c r="N292"/>
      <c r="O292"/>
      <c r="P292"/>
      <c r="Q292"/>
      <c r="R292"/>
      <c r="S292"/>
      <c r="T292"/>
      <c r="U292"/>
      <c r="V292"/>
      <c r="W292"/>
      <c r="X292"/>
      <c r="Y292"/>
      <c r="Z292"/>
      <c r="AA292"/>
      <c r="AB292"/>
      <c r="AC292"/>
      <c r="AD292"/>
      <c r="AE292"/>
      <c r="AF292"/>
      <c r="AG292"/>
      <c r="AH292"/>
      <c r="AI292"/>
      <c r="AJ292"/>
      <c r="AK292"/>
      <c r="AL292"/>
      <c r="AM292"/>
      <c r="AN292"/>
      <c r="AO292"/>
      <c r="AP292"/>
    </row>
    <row r="293" spans="6:42">
      <c r="F293"/>
      <c r="G293"/>
      <c r="H293"/>
      <c r="I293"/>
      <c r="J293"/>
      <c r="K293"/>
      <c r="L293"/>
      <c r="M293"/>
      <c r="N293"/>
      <c r="O293"/>
      <c r="P293"/>
      <c r="Q293"/>
      <c r="R293"/>
      <c r="S293"/>
      <c r="T293"/>
      <c r="U293"/>
      <c r="V293"/>
      <c r="W293"/>
      <c r="X293"/>
      <c r="Y293"/>
      <c r="Z293"/>
      <c r="AA293"/>
      <c r="AB293"/>
      <c r="AC293"/>
      <c r="AD293"/>
      <c r="AE293"/>
      <c r="AF293"/>
      <c r="AG293"/>
      <c r="AH293"/>
      <c r="AI293"/>
      <c r="AJ293"/>
      <c r="AK293"/>
      <c r="AL293"/>
      <c r="AM293"/>
      <c r="AN293"/>
      <c r="AO293"/>
      <c r="AP293"/>
    </row>
    <row r="294" spans="6:42">
      <c r="F294"/>
      <c r="G294"/>
      <c r="H294"/>
      <c r="I294"/>
      <c r="J294"/>
      <c r="K294"/>
      <c r="L294"/>
      <c r="M294"/>
      <c r="N294"/>
      <c r="O294"/>
      <c r="P294"/>
      <c r="Q294"/>
      <c r="R294"/>
      <c r="S294"/>
      <c r="T294"/>
      <c r="U294"/>
      <c r="V294"/>
      <c r="W294"/>
      <c r="X294"/>
      <c r="Y294"/>
      <c r="Z294"/>
      <c r="AA294"/>
      <c r="AB294"/>
      <c r="AC294"/>
      <c r="AD294"/>
      <c r="AE294"/>
      <c r="AF294"/>
      <c r="AG294"/>
      <c r="AH294"/>
      <c r="AI294"/>
      <c r="AJ294"/>
      <c r="AK294"/>
      <c r="AL294"/>
      <c r="AM294"/>
      <c r="AN294"/>
      <c r="AO294"/>
      <c r="AP294"/>
    </row>
    <row r="295" spans="6:42">
      <c r="F295"/>
      <c r="G295"/>
      <c r="H295"/>
      <c r="I295"/>
      <c r="J295"/>
      <c r="K295"/>
      <c r="L295"/>
      <c r="M295"/>
      <c r="N295"/>
      <c r="O295"/>
      <c r="P295"/>
      <c r="Q295"/>
      <c r="R295"/>
      <c r="S295"/>
      <c r="T295"/>
      <c r="U295"/>
      <c r="V295"/>
      <c r="W295"/>
      <c r="X295"/>
      <c r="Y295"/>
      <c r="Z295"/>
      <c r="AA295"/>
      <c r="AB295"/>
      <c r="AC295"/>
      <c r="AD295"/>
      <c r="AE295"/>
      <c r="AF295"/>
      <c r="AG295"/>
      <c r="AH295"/>
      <c r="AI295"/>
      <c r="AJ295"/>
      <c r="AK295"/>
      <c r="AL295"/>
      <c r="AM295"/>
      <c r="AN295"/>
      <c r="AO295"/>
      <c r="AP295"/>
    </row>
    <row r="296" spans="6:42">
      <c r="F296"/>
      <c r="G296"/>
      <c r="H296"/>
      <c r="I296"/>
      <c r="J296"/>
      <c r="K296"/>
      <c r="L296"/>
      <c r="M296"/>
      <c r="N296"/>
      <c r="O296"/>
      <c r="P296"/>
      <c r="Q296"/>
      <c r="R296"/>
      <c r="S296"/>
      <c r="T296"/>
      <c r="U296"/>
      <c r="V296"/>
      <c r="W296"/>
      <c r="X296"/>
      <c r="Y296"/>
      <c r="Z296"/>
      <c r="AA296"/>
      <c r="AB296"/>
      <c r="AC296"/>
      <c r="AD296"/>
      <c r="AE296"/>
      <c r="AF296"/>
      <c r="AG296"/>
      <c r="AH296"/>
      <c r="AI296"/>
      <c r="AJ296"/>
      <c r="AK296"/>
      <c r="AL296"/>
      <c r="AM296"/>
      <c r="AN296"/>
      <c r="AO296"/>
      <c r="AP296"/>
    </row>
    <row r="297" spans="6:42">
      <c r="F297"/>
      <c r="G297"/>
      <c r="H297"/>
      <c r="I297"/>
      <c r="J297"/>
      <c r="K297"/>
      <c r="L297"/>
      <c r="M297"/>
      <c r="N297"/>
      <c r="O297"/>
      <c r="P297"/>
      <c r="Q297"/>
      <c r="R297"/>
      <c r="S297"/>
      <c r="T297"/>
      <c r="U297"/>
      <c r="V297"/>
      <c r="W297"/>
      <c r="X297"/>
      <c r="Y297"/>
      <c r="Z297"/>
      <c r="AA297"/>
      <c r="AB297"/>
      <c r="AC297"/>
      <c r="AD297"/>
      <c r="AE297"/>
      <c r="AF297"/>
      <c r="AG297"/>
      <c r="AH297"/>
      <c r="AI297"/>
      <c r="AJ297"/>
      <c r="AK297"/>
      <c r="AL297"/>
      <c r="AM297"/>
      <c r="AN297"/>
      <c r="AO297"/>
      <c r="AP297"/>
    </row>
    <row r="298" spans="6:42">
      <c r="F298"/>
      <c r="G298"/>
      <c r="H298"/>
      <c r="I298"/>
      <c r="J298"/>
      <c r="K298"/>
      <c r="L298"/>
      <c r="M298"/>
      <c r="N298"/>
      <c r="O298"/>
      <c r="P298"/>
      <c r="Q298"/>
      <c r="R298"/>
      <c r="S298"/>
      <c r="T298"/>
      <c r="U298"/>
      <c r="V298"/>
      <c r="W298"/>
      <c r="X298"/>
      <c r="Y298"/>
      <c r="Z298"/>
      <c r="AA298"/>
      <c r="AB298"/>
      <c r="AC298"/>
      <c r="AD298"/>
      <c r="AE298"/>
      <c r="AF298"/>
      <c r="AG298"/>
      <c r="AH298"/>
      <c r="AI298"/>
      <c r="AJ298"/>
      <c r="AK298"/>
      <c r="AL298"/>
      <c r="AM298"/>
      <c r="AN298"/>
      <c r="AO298"/>
      <c r="AP298"/>
    </row>
    <row r="299" spans="6:42">
      <c r="F299"/>
      <c r="G299"/>
      <c r="H299"/>
      <c r="I299"/>
      <c r="J299"/>
      <c r="K299"/>
      <c r="L299"/>
      <c r="M299"/>
      <c r="N299"/>
      <c r="O299"/>
      <c r="P299"/>
      <c r="Q299"/>
      <c r="R299"/>
      <c r="S299"/>
      <c r="T299"/>
      <c r="U299"/>
      <c r="V299"/>
      <c r="W299"/>
      <c r="X299"/>
      <c r="Y299"/>
      <c r="Z299"/>
      <c r="AA299"/>
      <c r="AB299"/>
      <c r="AC299"/>
      <c r="AD299"/>
      <c r="AE299"/>
      <c r="AF299"/>
      <c r="AG299"/>
      <c r="AH299"/>
      <c r="AI299"/>
      <c r="AJ299"/>
      <c r="AK299"/>
      <c r="AL299"/>
      <c r="AM299"/>
      <c r="AN299"/>
      <c r="AO299"/>
      <c r="AP299"/>
    </row>
    <row r="300" spans="6:42">
      <c r="F300"/>
      <c r="G300"/>
      <c r="H300"/>
      <c r="I300"/>
      <c r="J300"/>
      <c r="K300"/>
      <c r="L300"/>
      <c r="M300"/>
      <c r="N300"/>
      <c r="O300"/>
      <c r="P300"/>
      <c r="Q300"/>
      <c r="R300"/>
      <c r="S300"/>
      <c r="T300"/>
      <c r="U300"/>
      <c r="V300"/>
      <c r="W300"/>
      <c r="X300"/>
      <c r="Y300"/>
      <c r="Z300"/>
      <c r="AA300"/>
      <c r="AB300"/>
      <c r="AC300"/>
      <c r="AD300"/>
      <c r="AE300"/>
      <c r="AF300"/>
      <c r="AG300"/>
      <c r="AH300"/>
      <c r="AI300"/>
      <c r="AJ300"/>
      <c r="AK300"/>
      <c r="AL300"/>
      <c r="AM300"/>
      <c r="AN300"/>
      <c r="AO300"/>
      <c r="AP300"/>
    </row>
    <row r="301" spans="6:42">
      <c r="F301"/>
      <c r="G301"/>
      <c r="H301"/>
      <c r="I301"/>
      <c r="J301"/>
      <c r="K301"/>
      <c r="L301"/>
      <c r="M301"/>
      <c r="N301"/>
      <c r="O301"/>
      <c r="P301"/>
      <c r="Q301"/>
      <c r="R301"/>
      <c r="S301"/>
      <c r="T301"/>
      <c r="U301"/>
      <c r="V301"/>
      <c r="W301"/>
      <c r="X301"/>
      <c r="Y301"/>
      <c r="Z301"/>
      <c r="AA301"/>
      <c r="AB301"/>
      <c r="AC301"/>
      <c r="AD301"/>
      <c r="AE301"/>
      <c r="AF301"/>
      <c r="AG301"/>
      <c r="AH301"/>
      <c r="AI301"/>
      <c r="AJ301"/>
      <c r="AK301"/>
      <c r="AL301"/>
      <c r="AM301"/>
      <c r="AN301"/>
      <c r="AO301"/>
      <c r="AP301"/>
    </row>
    <row r="302" spans="6:42">
      <c r="F302"/>
      <c r="G302"/>
      <c r="H302"/>
      <c r="I302"/>
      <c r="J302"/>
      <c r="K302"/>
      <c r="L302"/>
      <c r="M302"/>
      <c r="N302"/>
      <c r="O302"/>
      <c r="P302"/>
      <c r="Q302"/>
      <c r="R302"/>
      <c r="S302"/>
      <c r="T302"/>
      <c r="U302"/>
      <c r="V302"/>
      <c r="W302"/>
      <c r="X302"/>
      <c r="Y302"/>
      <c r="Z302"/>
      <c r="AA302"/>
      <c r="AB302"/>
      <c r="AC302"/>
      <c r="AD302"/>
      <c r="AE302"/>
      <c r="AF302"/>
      <c r="AG302"/>
      <c r="AH302"/>
      <c r="AI302"/>
      <c r="AJ302"/>
      <c r="AK302"/>
      <c r="AL302"/>
      <c r="AM302"/>
      <c r="AN302"/>
      <c r="AO302"/>
      <c r="AP302"/>
    </row>
    <row r="303" spans="6:42">
      <c r="F303"/>
      <c r="G303"/>
      <c r="H303"/>
      <c r="I303"/>
      <c r="J303"/>
      <c r="K303"/>
      <c r="L303"/>
      <c r="M303"/>
      <c r="N303"/>
      <c r="O303"/>
      <c r="P303"/>
      <c r="Q303"/>
      <c r="R303"/>
      <c r="S303"/>
      <c r="T303"/>
      <c r="U303"/>
      <c r="V303"/>
      <c r="W303"/>
      <c r="X303"/>
      <c r="Y303"/>
      <c r="Z303"/>
      <c r="AA303"/>
      <c r="AB303"/>
      <c r="AC303"/>
      <c r="AD303"/>
      <c r="AE303"/>
      <c r="AF303"/>
      <c r="AG303"/>
      <c r="AH303"/>
      <c r="AI303"/>
      <c r="AJ303"/>
      <c r="AK303"/>
      <c r="AL303"/>
      <c r="AM303"/>
      <c r="AN303"/>
      <c r="AO303"/>
      <c r="AP303"/>
    </row>
    <row r="304" spans="6:42">
      <c r="F304"/>
      <c r="G304"/>
      <c r="H304"/>
      <c r="I304"/>
      <c r="J304"/>
      <c r="K304"/>
      <c r="L304"/>
      <c r="M304"/>
      <c r="N304"/>
      <c r="O304"/>
      <c r="P304"/>
      <c r="Q304"/>
      <c r="R304"/>
      <c r="S304"/>
      <c r="T304"/>
      <c r="U304"/>
      <c r="V304"/>
      <c r="W304"/>
      <c r="X304"/>
      <c r="Y304"/>
      <c r="Z304"/>
      <c r="AA304"/>
      <c r="AB304"/>
      <c r="AC304"/>
      <c r="AD304"/>
      <c r="AE304"/>
      <c r="AF304"/>
      <c r="AG304"/>
      <c r="AH304"/>
      <c r="AI304"/>
      <c r="AJ304"/>
      <c r="AK304"/>
      <c r="AL304"/>
      <c r="AM304"/>
      <c r="AN304"/>
      <c r="AO304"/>
      <c r="AP304"/>
    </row>
    <row r="305" spans="6:42">
      <c r="F305"/>
      <c r="G305"/>
      <c r="H305"/>
      <c r="I305"/>
      <c r="J305"/>
      <c r="K305"/>
      <c r="L305"/>
      <c r="M305"/>
      <c r="N305"/>
      <c r="O305"/>
      <c r="P305"/>
      <c r="Q305"/>
      <c r="R305"/>
      <c r="S305"/>
      <c r="T305"/>
      <c r="U305"/>
      <c r="V305"/>
      <c r="W305"/>
      <c r="X305"/>
      <c r="Y305"/>
      <c r="Z305"/>
      <c r="AA305"/>
      <c r="AB305"/>
      <c r="AC305"/>
      <c r="AD305"/>
      <c r="AE305"/>
      <c r="AF305"/>
      <c r="AG305"/>
      <c r="AH305"/>
      <c r="AI305"/>
      <c r="AJ305"/>
      <c r="AK305"/>
      <c r="AL305"/>
      <c r="AM305"/>
      <c r="AN305"/>
      <c r="AO305"/>
      <c r="AP305"/>
    </row>
    <row r="306" spans="6:42">
      <c r="F306"/>
      <c r="G306"/>
      <c r="H306"/>
      <c r="I306"/>
      <c r="J306"/>
      <c r="K306"/>
      <c r="L306"/>
      <c r="M306"/>
      <c r="N306"/>
      <c r="O306"/>
      <c r="P306"/>
      <c r="Q306"/>
      <c r="R306"/>
      <c r="S306"/>
      <c r="T306"/>
      <c r="U306"/>
      <c r="V306"/>
      <c r="W306"/>
      <c r="X306"/>
      <c r="Y306"/>
      <c r="Z306"/>
      <c r="AA306"/>
      <c r="AB306"/>
      <c r="AC306"/>
      <c r="AD306"/>
      <c r="AE306"/>
      <c r="AF306"/>
      <c r="AG306"/>
      <c r="AH306"/>
      <c r="AI306"/>
      <c r="AJ306"/>
      <c r="AK306"/>
      <c r="AL306"/>
      <c r="AM306"/>
      <c r="AN306"/>
      <c r="AO306"/>
      <c r="AP306"/>
    </row>
    <row r="307" spans="6:42">
      <c r="F307"/>
      <c r="G307"/>
      <c r="H307"/>
      <c r="I307"/>
      <c r="J307"/>
      <c r="K307"/>
      <c r="L307"/>
      <c r="M307"/>
      <c r="N307"/>
      <c r="O307"/>
      <c r="P307"/>
      <c r="Q307"/>
      <c r="R307"/>
      <c r="S307"/>
      <c r="T307"/>
      <c r="U307"/>
      <c r="V307"/>
      <c r="W307"/>
      <c r="X307"/>
      <c r="Y307"/>
      <c r="Z307"/>
      <c r="AA307"/>
      <c r="AB307"/>
      <c r="AC307"/>
      <c r="AD307"/>
      <c r="AE307"/>
      <c r="AF307"/>
      <c r="AG307"/>
      <c r="AH307"/>
      <c r="AI307"/>
      <c r="AJ307"/>
      <c r="AK307"/>
      <c r="AL307"/>
      <c r="AM307"/>
      <c r="AN307"/>
      <c r="AO307"/>
      <c r="AP307"/>
    </row>
    <row r="308" spans="6:42">
      <c r="F308"/>
      <c r="G308"/>
      <c r="H308"/>
      <c r="I308"/>
      <c r="J308"/>
      <c r="K308"/>
      <c r="L308"/>
      <c r="M308"/>
      <c r="N308"/>
      <c r="O308"/>
      <c r="P308"/>
      <c r="Q308"/>
      <c r="R308"/>
      <c r="S308"/>
      <c r="T308"/>
      <c r="U308"/>
      <c r="V308"/>
      <c r="W308"/>
      <c r="X308"/>
      <c r="Y308"/>
      <c r="Z308"/>
      <c r="AA308"/>
      <c r="AB308"/>
      <c r="AC308"/>
      <c r="AD308"/>
      <c r="AE308"/>
      <c r="AF308"/>
      <c r="AG308"/>
      <c r="AH308"/>
      <c r="AI308"/>
      <c r="AJ308"/>
      <c r="AK308"/>
      <c r="AL308"/>
      <c r="AM308"/>
      <c r="AN308"/>
      <c r="AO308"/>
      <c r="AP308"/>
    </row>
    <row r="309" spans="6:42">
      <c r="F309"/>
      <c r="G309"/>
      <c r="H309"/>
      <c r="I309"/>
      <c r="J309"/>
      <c r="K309"/>
      <c r="L309"/>
      <c r="M309"/>
      <c r="N309"/>
      <c r="O309"/>
      <c r="P309"/>
      <c r="Q309"/>
      <c r="R309"/>
      <c r="S309"/>
      <c r="T309"/>
      <c r="U309"/>
      <c r="V309"/>
      <c r="W309"/>
      <c r="X309"/>
      <c r="Y309"/>
      <c r="Z309"/>
      <c r="AA309"/>
      <c r="AB309"/>
      <c r="AC309"/>
      <c r="AD309"/>
      <c r="AE309"/>
      <c r="AF309"/>
      <c r="AG309"/>
      <c r="AH309"/>
      <c r="AI309"/>
      <c r="AJ309"/>
      <c r="AK309"/>
      <c r="AL309"/>
      <c r="AM309"/>
      <c r="AN309"/>
      <c r="AO309"/>
      <c r="AP309"/>
    </row>
    <row r="310" spans="6:42">
      <c r="F310"/>
      <c r="G310"/>
      <c r="H310"/>
      <c r="I310"/>
      <c r="J310"/>
      <c r="K310"/>
      <c r="L310"/>
      <c r="M310"/>
      <c r="N310"/>
      <c r="O310"/>
      <c r="P310"/>
      <c r="Q310"/>
      <c r="R310"/>
      <c r="S310"/>
      <c r="T310"/>
      <c r="U310"/>
      <c r="V310"/>
      <c r="W310"/>
      <c r="X310"/>
      <c r="Y310"/>
      <c r="Z310"/>
      <c r="AA310"/>
      <c r="AB310"/>
      <c r="AC310"/>
      <c r="AD310"/>
      <c r="AE310"/>
      <c r="AF310"/>
      <c r="AG310"/>
      <c r="AH310"/>
      <c r="AI310"/>
      <c r="AJ310"/>
      <c r="AK310"/>
      <c r="AL310"/>
      <c r="AM310"/>
      <c r="AN310"/>
      <c r="AO310"/>
      <c r="AP310"/>
    </row>
    <row r="311" spans="6:42">
      <c r="F311"/>
      <c r="G311"/>
      <c r="H311"/>
      <c r="I311"/>
      <c r="J311"/>
      <c r="K311"/>
      <c r="L311"/>
      <c r="M311"/>
      <c r="N311"/>
      <c r="O311"/>
      <c r="P311"/>
      <c r="Q311"/>
      <c r="R311"/>
      <c r="S311"/>
      <c r="T311"/>
      <c r="U311"/>
      <c r="V311"/>
      <c r="W311"/>
      <c r="X311"/>
      <c r="Y311"/>
      <c r="Z311"/>
      <c r="AA311"/>
      <c r="AB311"/>
      <c r="AC311"/>
      <c r="AD311"/>
      <c r="AE311"/>
      <c r="AF311"/>
      <c r="AG311"/>
      <c r="AH311"/>
      <c r="AI311"/>
      <c r="AJ311"/>
      <c r="AK311"/>
      <c r="AL311"/>
      <c r="AM311"/>
      <c r="AN311"/>
      <c r="AO311"/>
      <c r="AP311"/>
    </row>
    <row r="312" spans="6:42">
      <c r="F312"/>
      <c r="G312"/>
      <c r="H312"/>
      <c r="I312"/>
      <c r="J312"/>
      <c r="K312"/>
      <c r="L312"/>
      <c r="M312"/>
      <c r="N312"/>
      <c r="O312"/>
      <c r="P312"/>
      <c r="Q312"/>
      <c r="R312"/>
      <c r="S312"/>
      <c r="T312"/>
      <c r="U312"/>
      <c r="V312"/>
      <c r="W312"/>
      <c r="X312"/>
      <c r="Y312"/>
      <c r="Z312"/>
      <c r="AA312"/>
      <c r="AB312"/>
      <c r="AC312"/>
      <c r="AD312"/>
      <c r="AE312"/>
      <c r="AF312"/>
      <c r="AG312"/>
      <c r="AH312"/>
      <c r="AI312"/>
      <c r="AJ312"/>
      <c r="AK312"/>
      <c r="AL312"/>
      <c r="AM312"/>
      <c r="AN312"/>
      <c r="AO312"/>
      <c r="AP312"/>
    </row>
    <row r="313" spans="6:42">
      <c r="F313"/>
      <c r="G313"/>
      <c r="H313"/>
      <c r="I313"/>
      <c r="J313"/>
      <c r="K313"/>
      <c r="L313"/>
      <c r="M313"/>
      <c r="N313"/>
      <c r="O313"/>
      <c r="P313"/>
      <c r="Q313"/>
      <c r="R313"/>
      <c r="S313"/>
      <c r="T313"/>
      <c r="U313"/>
      <c r="V313"/>
      <c r="W313"/>
      <c r="X313"/>
      <c r="Y313"/>
      <c r="Z313"/>
      <c r="AA313"/>
      <c r="AB313"/>
      <c r="AC313"/>
      <c r="AD313"/>
      <c r="AE313"/>
      <c r="AF313"/>
      <c r="AG313"/>
      <c r="AH313"/>
      <c r="AI313"/>
      <c r="AJ313"/>
      <c r="AK313"/>
      <c r="AL313"/>
      <c r="AM313"/>
      <c r="AN313"/>
      <c r="AO313"/>
      <c r="AP313"/>
    </row>
    <row r="314" spans="6:42">
      <c r="F314"/>
      <c r="G314"/>
      <c r="H314"/>
      <c r="I314"/>
      <c r="J314"/>
      <c r="K314"/>
      <c r="L314"/>
      <c r="M314"/>
      <c r="N314"/>
      <c r="O314"/>
      <c r="P314"/>
      <c r="Q314"/>
      <c r="R314"/>
      <c r="S314"/>
      <c r="T314"/>
      <c r="U314"/>
      <c r="V314"/>
      <c r="W314"/>
      <c r="X314"/>
      <c r="Y314"/>
      <c r="Z314"/>
      <c r="AA314"/>
      <c r="AB314"/>
      <c r="AC314"/>
      <c r="AD314"/>
      <c r="AE314"/>
      <c r="AF314"/>
      <c r="AG314"/>
      <c r="AH314"/>
      <c r="AI314"/>
      <c r="AJ314"/>
      <c r="AK314"/>
      <c r="AL314"/>
      <c r="AM314"/>
      <c r="AN314"/>
      <c r="AO314"/>
      <c r="AP314"/>
    </row>
    <row r="315" spans="6:42">
      <c r="F315"/>
      <c r="G315"/>
      <c r="H315"/>
      <c r="I315"/>
      <c r="J315"/>
      <c r="K315"/>
      <c r="L315"/>
      <c r="M315"/>
      <c r="N315"/>
      <c r="O315"/>
      <c r="P315"/>
      <c r="Q315"/>
      <c r="R315"/>
      <c r="S315"/>
      <c r="T315"/>
      <c r="U315"/>
      <c r="V315"/>
      <c r="W315"/>
      <c r="X315"/>
      <c r="Y315"/>
      <c r="Z315"/>
      <c r="AA315"/>
      <c r="AB315"/>
      <c r="AC315"/>
      <c r="AD315"/>
      <c r="AE315"/>
      <c r="AF315"/>
      <c r="AG315"/>
      <c r="AH315"/>
      <c r="AI315"/>
      <c r="AJ315"/>
      <c r="AK315"/>
      <c r="AL315"/>
      <c r="AM315"/>
      <c r="AN315"/>
      <c r="AO315"/>
      <c r="AP315"/>
    </row>
    <row r="316" spans="6:42">
      <c r="F316"/>
      <c r="G316"/>
      <c r="H316"/>
      <c r="I316"/>
      <c r="J316"/>
      <c r="K316"/>
      <c r="L316"/>
      <c r="M316"/>
      <c r="N316"/>
      <c r="O316"/>
      <c r="P316"/>
      <c r="Q316"/>
      <c r="R316"/>
      <c r="S316"/>
      <c r="T316"/>
      <c r="U316"/>
      <c r="V316"/>
      <c r="W316"/>
      <c r="X316"/>
      <c r="Y316"/>
      <c r="Z316"/>
      <c r="AA316"/>
      <c r="AB316"/>
      <c r="AC316"/>
      <c r="AD316"/>
      <c r="AE316"/>
      <c r="AF316"/>
      <c r="AG316"/>
      <c r="AH316"/>
      <c r="AI316"/>
      <c r="AJ316"/>
      <c r="AK316"/>
      <c r="AL316"/>
      <c r="AM316"/>
      <c r="AN316"/>
      <c r="AO316"/>
      <c r="AP316"/>
    </row>
    <row r="317" spans="6:42">
      <c r="F317"/>
      <c r="G317"/>
      <c r="H317"/>
      <c r="I317"/>
      <c r="J317"/>
      <c r="K317"/>
      <c r="L317"/>
      <c r="M317"/>
      <c r="N317"/>
      <c r="O317"/>
      <c r="P317"/>
      <c r="Q317"/>
      <c r="R317"/>
      <c r="S317"/>
      <c r="T317"/>
      <c r="U317"/>
      <c r="V317"/>
      <c r="W317"/>
      <c r="X317"/>
      <c r="Y317"/>
      <c r="Z317"/>
      <c r="AA317"/>
      <c r="AB317"/>
      <c r="AC317"/>
      <c r="AD317"/>
      <c r="AE317"/>
      <c r="AF317"/>
      <c r="AG317"/>
      <c r="AH317"/>
      <c r="AI317"/>
      <c r="AJ317"/>
      <c r="AK317"/>
      <c r="AL317"/>
      <c r="AM317"/>
      <c r="AN317"/>
      <c r="AO317"/>
      <c r="AP317"/>
    </row>
    <row r="318" spans="6:42">
      <c r="F318"/>
      <c r="G318"/>
      <c r="H318"/>
      <c r="I318"/>
      <c r="J318"/>
      <c r="K318"/>
      <c r="L318"/>
      <c r="M318"/>
      <c r="N318"/>
      <c r="O318"/>
      <c r="P318"/>
      <c r="Q318"/>
      <c r="R318"/>
      <c r="S318"/>
      <c r="T318"/>
      <c r="U318"/>
      <c r="V318"/>
      <c r="W318"/>
      <c r="X318"/>
      <c r="Y318"/>
      <c r="Z318"/>
      <c r="AA318"/>
      <c r="AB318"/>
      <c r="AC318"/>
      <c r="AD318"/>
      <c r="AE318"/>
      <c r="AF318"/>
      <c r="AG318"/>
      <c r="AH318"/>
      <c r="AI318"/>
      <c r="AJ318"/>
      <c r="AK318"/>
      <c r="AL318"/>
      <c r="AM318"/>
      <c r="AN318"/>
      <c r="AO318"/>
      <c r="AP318"/>
    </row>
    <row r="319" spans="6:42">
      <c r="F319"/>
      <c r="G319"/>
      <c r="H319"/>
      <c r="I319"/>
      <c r="J319"/>
      <c r="K319"/>
      <c r="L319"/>
      <c r="M319"/>
      <c r="N319"/>
      <c r="O319"/>
      <c r="P319"/>
      <c r="Q319"/>
      <c r="R319"/>
      <c r="S319"/>
      <c r="T319"/>
      <c r="U319"/>
      <c r="V319"/>
      <c r="W319"/>
      <c r="X319"/>
      <c r="Y319"/>
      <c r="Z319"/>
      <c r="AA319"/>
      <c r="AB319"/>
      <c r="AC319"/>
      <c r="AD319"/>
      <c r="AE319"/>
      <c r="AF319"/>
      <c r="AG319"/>
      <c r="AH319"/>
      <c r="AI319"/>
      <c r="AJ319"/>
      <c r="AK319"/>
      <c r="AL319"/>
      <c r="AM319"/>
      <c r="AN319"/>
      <c r="AO319"/>
      <c r="AP319"/>
    </row>
    <row r="320" spans="6:42">
      <c r="F320"/>
      <c r="G320"/>
      <c r="H320"/>
      <c r="I320"/>
      <c r="J320"/>
      <c r="K320"/>
      <c r="L320"/>
      <c r="M320"/>
      <c r="N320"/>
      <c r="O320"/>
      <c r="P320"/>
      <c r="Q320"/>
      <c r="R320"/>
      <c r="S320"/>
      <c r="T320"/>
      <c r="U320"/>
      <c r="V320"/>
      <c r="W320"/>
      <c r="X320"/>
      <c r="Y320"/>
      <c r="Z320"/>
      <c r="AA320"/>
      <c r="AB320"/>
      <c r="AC320"/>
      <c r="AD320"/>
      <c r="AE320"/>
      <c r="AF320"/>
      <c r="AG320"/>
      <c r="AH320"/>
      <c r="AI320"/>
      <c r="AJ320"/>
      <c r="AK320"/>
      <c r="AL320"/>
      <c r="AM320"/>
      <c r="AN320"/>
      <c r="AO320"/>
      <c r="AP320"/>
    </row>
    <row r="321" spans="6:42">
      <c r="F321"/>
      <c r="G321"/>
      <c r="H321"/>
      <c r="I321"/>
      <c r="J321"/>
      <c r="K321"/>
      <c r="L321"/>
      <c r="M321"/>
      <c r="N321"/>
      <c r="O321"/>
      <c r="P321"/>
      <c r="Q321"/>
      <c r="R321"/>
      <c r="S321"/>
      <c r="T321"/>
      <c r="U321"/>
      <c r="V321"/>
      <c r="W321"/>
      <c r="X321"/>
      <c r="Y321"/>
      <c r="Z321"/>
      <c r="AA321"/>
      <c r="AB321"/>
      <c r="AC321"/>
      <c r="AD321"/>
      <c r="AE321"/>
      <c r="AF321"/>
      <c r="AG321"/>
      <c r="AH321"/>
      <c r="AI321"/>
      <c r="AJ321"/>
      <c r="AK321"/>
      <c r="AL321"/>
      <c r="AM321"/>
      <c r="AN321"/>
      <c r="AO321"/>
      <c r="AP321"/>
    </row>
    <row r="322" spans="6:42">
      <c r="F322"/>
      <c r="G322"/>
      <c r="H322"/>
      <c r="I322"/>
      <c r="J322"/>
      <c r="K322"/>
      <c r="L322"/>
      <c r="M322"/>
      <c r="N322"/>
      <c r="O322"/>
      <c r="P322"/>
      <c r="Q322"/>
      <c r="R322"/>
      <c r="S322"/>
      <c r="T322"/>
      <c r="U322"/>
      <c r="V322"/>
      <c r="W322"/>
      <c r="X322"/>
      <c r="Y322"/>
      <c r="Z322"/>
      <c r="AA322"/>
      <c r="AB322"/>
      <c r="AC322"/>
      <c r="AD322"/>
      <c r="AE322"/>
      <c r="AF322"/>
      <c r="AG322"/>
      <c r="AH322"/>
      <c r="AI322"/>
      <c r="AJ322"/>
      <c r="AK322"/>
      <c r="AL322"/>
      <c r="AM322"/>
      <c r="AN322"/>
      <c r="AO322"/>
      <c r="AP322"/>
    </row>
    <row r="323" spans="6:42">
      <c r="F323"/>
      <c r="G323"/>
      <c r="H323"/>
      <c r="I323"/>
      <c r="J323"/>
      <c r="K323"/>
      <c r="L323"/>
      <c r="M323"/>
      <c r="N323"/>
      <c r="O323"/>
      <c r="P323"/>
      <c r="Q323"/>
      <c r="R323"/>
      <c r="S323"/>
      <c r="T323"/>
      <c r="U323"/>
      <c r="V323"/>
      <c r="W323"/>
      <c r="X323"/>
      <c r="Y323"/>
      <c r="Z323"/>
      <c r="AA323"/>
      <c r="AB323"/>
      <c r="AC323"/>
      <c r="AD323"/>
      <c r="AE323"/>
      <c r="AF323"/>
      <c r="AG323"/>
      <c r="AH323"/>
      <c r="AI323"/>
      <c r="AJ323"/>
      <c r="AK323"/>
      <c r="AL323"/>
      <c r="AM323"/>
      <c r="AN323"/>
      <c r="AO323"/>
      <c r="AP323"/>
    </row>
    <row r="324" spans="6:42">
      <c r="F324"/>
      <c r="G324"/>
      <c r="H324"/>
      <c r="I324"/>
      <c r="J324"/>
      <c r="K324"/>
      <c r="L324"/>
      <c r="M324"/>
      <c r="N324"/>
      <c r="O324"/>
      <c r="P324"/>
      <c r="Q324"/>
      <c r="R324"/>
      <c r="S324"/>
      <c r="T324"/>
      <c r="U324"/>
      <c r="V324"/>
      <c r="W324"/>
      <c r="X324"/>
      <c r="Y324"/>
      <c r="Z324"/>
      <c r="AA324"/>
      <c r="AB324"/>
      <c r="AC324"/>
      <c r="AD324"/>
      <c r="AE324"/>
      <c r="AF324"/>
      <c r="AG324"/>
      <c r="AH324"/>
      <c r="AI324"/>
      <c r="AJ324"/>
      <c r="AK324"/>
      <c r="AL324"/>
      <c r="AM324"/>
      <c r="AN324"/>
      <c r="AO324"/>
      <c r="AP324"/>
    </row>
    <row r="325" spans="6:42">
      <c r="F325"/>
      <c r="G325"/>
      <c r="H325"/>
      <c r="I325"/>
      <c r="J325"/>
      <c r="K325"/>
      <c r="L325"/>
      <c r="M325"/>
      <c r="N325"/>
      <c r="O325"/>
      <c r="P325"/>
      <c r="Q325"/>
      <c r="R325"/>
      <c r="S325"/>
      <c r="T325"/>
      <c r="U325"/>
      <c r="V325"/>
      <c r="W325"/>
      <c r="X325"/>
      <c r="Y325"/>
      <c r="Z325"/>
      <c r="AA325"/>
      <c r="AB325"/>
      <c r="AC325"/>
      <c r="AD325"/>
      <c r="AE325"/>
      <c r="AF325"/>
      <c r="AG325"/>
      <c r="AH325"/>
      <c r="AI325"/>
      <c r="AJ325"/>
      <c r="AK325"/>
      <c r="AL325"/>
      <c r="AM325"/>
      <c r="AN325"/>
      <c r="AO325"/>
      <c r="AP325"/>
    </row>
    <row r="326" spans="6:42">
      <c r="F326"/>
      <c r="G326"/>
      <c r="H326"/>
      <c r="I326"/>
      <c r="J326"/>
      <c r="K326"/>
      <c r="L326"/>
      <c r="M326"/>
      <c r="N326"/>
      <c r="O326"/>
      <c r="P326"/>
      <c r="Q326"/>
      <c r="R326"/>
      <c r="S326"/>
      <c r="T326"/>
      <c r="U326"/>
      <c r="V326"/>
      <c r="W326"/>
      <c r="X326"/>
      <c r="Y326"/>
      <c r="Z326"/>
      <c r="AA326"/>
      <c r="AB326"/>
      <c r="AC326"/>
      <c r="AD326"/>
      <c r="AE326"/>
      <c r="AF326"/>
      <c r="AG326"/>
      <c r="AH326"/>
      <c r="AI326"/>
      <c r="AJ326"/>
      <c r="AK326"/>
      <c r="AL326"/>
      <c r="AM326"/>
      <c r="AN326"/>
      <c r="AO326"/>
      <c r="AP326"/>
    </row>
    <row r="327" spans="6:42">
      <c r="F327"/>
      <c r="G327"/>
      <c r="H327"/>
      <c r="I327"/>
      <c r="J327"/>
      <c r="K327"/>
      <c r="L327"/>
      <c r="M327"/>
      <c r="N327"/>
      <c r="O327"/>
      <c r="P327"/>
      <c r="Q327"/>
      <c r="R327"/>
      <c r="S327"/>
      <c r="T327"/>
      <c r="U327"/>
      <c r="V327"/>
      <c r="W327"/>
      <c r="X327"/>
      <c r="Y327"/>
      <c r="Z327"/>
      <c r="AA327"/>
      <c r="AB327"/>
      <c r="AC327"/>
      <c r="AD327"/>
      <c r="AE327"/>
      <c r="AF327"/>
      <c r="AG327"/>
      <c r="AH327"/>
      <c r="AI327"/>
      <c r="AJ327"/>
      <c r="AK327"/>
      <c r="AL327"/>
      <c r="AM327"/>
      <c r="AN327"/>
      <c r="AO327"/>
      <c r="AP327"/>
    </row>
    <row r="328" spans="6:42">
      <c r="F328"/>
      <c r="G328"/>
      <c r="H328"/>
      <c r="I328"/>
      <c r="J328"/>
      <c r="K328"/>
      <c r="L328"/>
      <c r="M328"/>
      <c r="N328"/>
      <c r="O328"/>
      <c r="P328"/>
      <c r="Q328"/>
      <c r="R328"/>
      <c r="S328"/>
      <c r="T328"/>
      <c r="U328"/>
      <c r="V328"/>
      <c r="W328"/>
      <c r="X328"/>
      <c r="Y328"/>
      <c r="Z328"/>
      <c r="AA328"/>
      <c r="AB328"/>
      <c r="AC328"/>
      <c r="AD328"/>
      <c r="AE328"/>
      <c r="AF328"/>
      <c r="AG328"/>
      <c r="AH328"/>
      <c r="AI328"/>
      <c r="AJ328"/>
      <c r="AK328"/>
      <c r="AL328"/>
      <c r="AM328"/>
      <c r="AN328"/>
      <c r="AO328"/>
      <c r="AP328"/>
    </row>
    <row r="329" spans="6:42">
      <c r="F329"/>
      <c r="G329"/>
      <c r="H329"/>
      <c r="I329"/>
      <c r="J329"/>
      <c r="K329"/>
      <c r="L329"/>
      <c r="M329"/>
      <c r="N329"/>
      <c r="O329"/>
      <c r="P329"/>
      <c r="Q329"/>
      <c r="R329"/>
      <c r="S329"/>
      <c r="T329"/>
      <c r="U329"/>
      <c r="V329"/>
      <c r="W329"/>
      <c r="X329"/>
      <c r="Y329"/>
      <c r="Z329"/>
      <c r="AA329"/>
      <c r="AB329"/>
      <c r="AC329"/>
      <c r="AD329"/>
      <c r="AE329"/>
      <c r="AF329"/>
      <c r="AG329"/>
      <c r="AH329"/>
      <c r="AI329"/>
      <c r="AJ329"/>
      <c r="AK329"/>
      <c r="AL329"/>
      <c r="AM329"/>
      <c r="AN329"/>
      <c r="AO329"/>
      <c r="AP329"/>
    </row>
    <row r="330" spans="6:42">
      <c r="F330"/>
      <c r="G330"/>
      <c r="H330"/>
      <c r="I330"/>
      <c r="J330"/>
      <c r="K330"/>
      <c r="L330"/>
      <c r="M330"/>
      <c r="N330"/>
      <c r="O330"/>
      <c r="P330"/>
      <c r="Q330"/>
      <c r="R330"/>
      <c r="S330"/>
      <c r="T330"/>
      <c r="U330"/>
      <c r="V330"/>
      <c r="W330"/>
      <c r="X330"/>
      <c r="Y330"/>
      <c r="Z330"/>
      <c r="AA330"/>
      <c r="AB330"/>
      <c r="AC330"/>
      <c r="AD330"/>
      <c r="AE330"/>
      <c r="AF330"/>
      <c r="AG330"/>
      <c r="AH330"/>
      <c r="AI330"/>
      <c r="AJ330"/>
      <c r="AK330"/>
      <c r="AL330"/>
      <c r="AM330"/>
      <c r="AN330"/>
      <c r="AO330"/>
      <c r="AP330"/>
    </row>
    <row r="331" spans="6:42">
      <c r="F331"/>
      <c r="G331"/>
      <c r="H331"/>
      <c r="I331"/>
      <c r="J331"/>
      <c r="K331"/>
      <c r="L331"/>
      <c r="M331"/>
      <c r="N331"/>
      <c r="O331"/>
      <c r="P331"/>
      <c r="Q331"/>
      <c r="R331"/>
      <c r="S331"/>
      <c r="T331"/>
      <c r="U331"/>
      <c r="V331"/>
      <c r="W331"/>
      <c r="X331"/>
      <c r="Y331"/>
      <c r="Z331"/>
      <c r="AA331"/>
      <c r="AB331"/>
      <c r="AC331"/>
      <c r="AD331"/>
      <c r="AE331"/>
      <c r="AF331"/>
      <c r="AG331"/>
      <c r="AH331"/>
      <c r="AI331"/>
      <c r="AJ331"/>
      <c r="AK331"/>
      <c r="AL331"/>
      <c r="AM331"/>
      <c r="AN331"/>
      <c r="AO331"/>
      <c r="AP331"/>
    </row>
    <row r="332" spans="6:42">
      <c r="F332"/>
      <c r="G332"/>
      <c r="H332"/>
      <c r="I332"/>
      <c r="J332"/>
      <c r="K332"/>
      <c r="L332"/>
      <c r="M332"/>
      <c r="N332"/>
      <c r="O332"/>
      <c r="P332"/>
      <c r="Q332"/>
      <c r="R332"/>
      <c r="S332"/>
      <c r="T332"/>
      <c r="U332"/>
      <c r="V332"/>
      <c r="W332"/>
      <c r="X332"/>
      <c r="Y332"/>
      <c r="Z332"/>
      <c r="AA332"/>
      <c r="AB332"/>
      <c r="AC332"/>
      <c r="AD332"/>
      <c r="AE332"/>
      <c r="AF332"/>
      <c r="AG332"/>
      <c r="AH332"/>
      <c r="AI332"/>
      <c r="AJ332"/>
      <c r="AK332"/>
      <c r="AL332"/>
      <c r="AM332"/>
      <c r="AN332"/>
      <c r="AO332"/>
      <c r="AP332"/>
    </row>
    <row r="333" spans="6:42">
      <c r="F333"/>
      <c r="G333"/>
      <c r="H333"/>
      <c r="I333"/>
      <c r="J333"/>
      <c r="K333"/>
      <c r="L333"/>
      <c r="M333"/>
      <c r="N333"/>
      <c r="O333"/>
      <c r="P333"/>
      <c r="Q333"/>
      <c r="R333"/>
      <c r="S333"/>
      <c r="T333"/>
      <c r="U333"/>
      <c r="V333"/>
      <c r="W333"/>
      <c r="X333"/>
      <c r="Y333"/>
      <c r="Z333"/>
      <c r="AA333"/>
      <c r="AB333"/>
      <c r="AC333"/>
      <c r="AD333"/>
      <c r="AE333"/>
      <c r="AF333"/>
      <c r="AG333"/>
      <c r="AH333"/>
      <c r="AI333"/>
      <c r="AJ333"/>
      <c r="AK333"/>
      <c r="AL333"/>
      <c r="AM333"/>
      <c r="AN333"/>
      <c r="AO333"/>
      <c r="AP333"/>
    </row>
    <row r="334" spans="6:42">
      <c r="F334"/>
      <c r="G334"/>
      <c r="H334"/>
      <c r="I334"/>
      <c r="J334"/>
      <c r="K334"/>
      <c r="L334"/>
      <c r="M334"/>
      <c r="N334"/>
      <c r="O334"/>
      <c r="P334"/>
      <c r="Q334"/>
      <c r="R334"/>
      <c r="S334"/>
      <c r="T334"/>
      <c r="U334"/>
      <c r="V334"/>
      <c r="W334"/>
      <c r="X334"/>
      <c r="Y334"/>
      <c r="Z334"/>
      <c r="AA334"/>
      <c r="AB334"/>
      <c r="AC334"/>
      <c r="AD334"/>
      <c r="AE334"/>
      <c r="AF334"/>
      <c r="AG334"/>
      <c r="AH334"/>
      <c r="AI334"/>
      <c r="AJ334"/>
      <c r="AK334"/>
      <c r="AL334"/>
      <c r="AM334"/>
      <c r="AN334"/>
      <c r="AO334"/>
      <c r="AP334"/>
    </row>
    <row r="335" spans="6:42">
      <c r="F335"/>
      <c r="G335"/>
      <c r="H335"/>
      <c r="I335"/>
      <c r="J335"/>
      <c r="K335"/>
      <c r="L335"/>
      <c r="M335"/>
      <c r="N335"/>
      <c r="O335"/>
      <c r="P335"/>
      <c r="Q335"/>
      <c r="R335"/>
      <c r="S335"/>
      <c r="T335"/>
      <c r="U335"/>
      <c r="V335"/>
      <c r="W335"/>
      <c r="X335"/>
      <c r="Y335"/>
      <c r="Z335"/>
      <c r="AA335"/>
      <c r="AB335"/>
      <c r="AC335"/>
      <c r="AD335"/>
      <c r="AE335"/>
      <c r="AF335"/>
      <c r="AG335"/>
      <c r="AH335"/>
      <c r="AI335"/>
      <c r="AJ335"/>
      <c r="AK335"/>
      <c r="AL335"/>
      <c r="AM335"/>
      <c r="AN335"/>
      <c r="AO335"/>
      <c r="AP335"/>
    </row>
    <row r="336" spans="6:42">
      <c r="F336"/>
      <c r="G336"/>
      <c r="H336"/>
      <c r="I336"/>
      <c r="J336"/>
      <c r="K336"/>
      <c r="L336"/>
      <c r="M336"/>
      <c r="N336"/>
      <c r="O336"/>
      <c r="P336"/>
      <c r="Q336"/>
      <c r="R336"/>
      <c r="S336"/>
      <c r="T336"/>
      <c r="U336"/>
      <c r="V336"/>
      <c r="W336"/>
      <c r="X336"/>
      <c r="Y336"/>
      <c r="Z336"/>
      <c r="AA336"/>
      <c r="AB336"/>
      <c r="AC336"/>
      <c r="AD336"/>
      <c r="AE336"/>
      <c r="AF336"/>
      <c r="AG336"/>
      <c r="AH336"/>
      <c r="AI336"/>
      <c r="AJ336"/>
      <c r="AK336"/>
      <c r="AL336"/>
      <c r="AM336"/>
      <c r="AN336"/>
      <c r="AO336"/>
      <c r="AP336"/>
    </row>
    <row r="337" spans="6:42">
      <c r="F337"/>
      <c r="G337"/>
      <c r="H337"/>
      <c r="I337"/>
      <c r="J337"/>
      <c r="K337"/>
      <c r="L337"/>
      <c r="M337"/>
      <c r="N337"/>
      <c r="O337"/>
      <c r="P337"/>
      <c r="Q337"/>
      <c r="R337"/>
      <c r="S337"/>
      <c r="T337"/>
      <c r="U337"/>
      <c r="V337"/>
      <c r="W337"/>
      <c r="X337"/>
      <c r="Y337"/>
      <c r="Z337"/>
      <c r="AA337"/>
      <c r="AB337"/>
      <c r="AC337"/>
      <c r="AD337"/>
      <c r="AE337"/>
      <c r="AF337"/>
      <c r="AG337"/>
      <c r="AH337"/>
      <c r="AI337"/>
      <c r="AJ337"/>
      <c r="AK337"/>
      <c r="AL337"/>
      <c r="AM337"/>
      <c r="AN337"/>
      <c r="AO337"/>
      <c r="AP337"/>
    </row>
    <row r="338" spans="6:42">
      <c r="F338"/>
      <c r="G338"/>
      <c r="H338"/>
      <c r="I338"/>
      <c r="J338"/>
      <c r="K338"/>
      <c r="L338"/>
      <c r="M338"/>
      <c r="N338"/>
      <c r="O338"/>
      <c r="P338"/>
      <c r="Q338"/>
      <c r="R338"/>
      <c r="S338"/>
      <c r="T338"/>
      <c r="U338"/>
      <c r="V338"/>
      <c r="W338"/>
      <c r="X338"/>
      <c r="Y338"/>
      <c r="Z338"/>
      <c r="AA338"/>
      <c r="AB338"/>
      <c r="AC338"/>
      <c r="AD338"/>
      <c r="AE338"/>
      <c r="AF338"/>
      <c r="AG338"/>
      <c r="AH338"/>
      <c r="AI338"/>
      <c r="AJ338"/>
      <c r="AK338"/>
      <c r="AL338"/>
      <c r="AM338"/>
      <c r="AN338"/>
      <c r="AO338"/>
      <c r="AP338"/>
    </row>
  </sheetData>
  <mergeCells count="2">
    <mergeCell ref="B2:C2"/>
    <mergeCell ref="B3:C3"/>
  </mergeCells>
  <phoneticPr fontId="0" type="noConversion"/>
  <printOptions horizontalCentered="1" verticalCentered="1"/>
  <pageMargins left="0.59055118110236227" right="0" top="7.874015748031496E-2" bottom="0" header="3.937007874015748E-2" footer="0"/>
  <pageSetup paperSize="9" scale="78" orientation="portrait" r:id="rId1"/>
  <headerFooter alignWithMargins="0">
    <oddFooter>&amp;R&amp;14 1</oddFooter>
  </headerFooter>
</worksheet>
</file>

<file path=xl/worksheets/sheet10.xml><?xml version="1.0" encoding="utf-8"?>
<worksheet xmlns="http://schemas.openxmlformats.org/spreadsheetml/2006/main" xmlns:r="http://schemas.openxmlformats.org/officeDocument/2006/relationships">
  <sheetPr>
    <pageSetUpPr fitToPage="1"/>
  </sheetPr>
  <dimension ref="A3:I38"/>
  <sheetViews>
    <sheetView topLeftCell="A23" zoomScaleNormal="100" workbookViewId="0">
      <selection activeCell="A3" sqref="A3:I38"/>
    </sheetView>
  </sheetViews>
  <sheetFormatPr defaultRowHeight="12.75"/>
  <cols>
    <col min="1" max="1" width="5.1640625" style="52" bestFit="1" customWidth="1"/>
    <col min="2" max="2" width="53.1640625" style="52" customWidth="1"/>
    <col min="3" max="3" width="22" style="52" customWidth="1"/>
    <col min="4" max="4" width="3.1640625" style="179" customWidth="1"/>
    <col min="5" max="5" width="19.6640625" style="52" customWidth="1"/>
    <col min="6" max="6" width="3.6640625" style="52" customWidth="1"/>
    <col min="7" max="7" width="15.83203125" style="52" customWidth="1"/>
    <col min="8" max="8" width="2" style="52" customWidth="1"/>
    <col min="9" max="9" width="15.5" style="52" bestFit="1" customWidth="1"/>
    <col min="10" max="16384" width="9.33203125" style="52"/>
  </cols>
  <sheetData>
    <row r="3" spans="1:9" ht="18.75">
      <c r="A3" s="151">
        <v>23</v>
      </c>
      <c r="B3" s="152" t="s">
        <v>175</v>
      </c>
      <c r="C3" s="152"/>
      <c r="D3" s="152"/>
      <c r="E3" s="152"/>
    </row>
    <row r="4" spans="1:9" ht="18.75">
      <c r="A4" s="151"/>
      <c r="B4" s="152"/>
      <c r="C4" s="152"/>
      <c r="D4" s="152"/>
      <c r="E4" s="152"/>
    </row>
    <row r="5" spans="1:9" ht="15.75">
      <c r="B5" s="53" t="s">
        <v>225</v>
      </c>
      <c r="C5" s="53"/>
      <c r="D5" s="238"/>
      <c r="E5" s="53"/>
    </row>
    <row r="6" spans="1:9" ht="15.75">
      <c r="B6" s="53"/>
      <c r="C6" s="637" t="s">
        <v>1</v>
      </c>
      <c r="D6" s="637"/>
      <c r="E6" s="637"/>
      <c r="G6" s="637" t="s">
        <v>2</v>
      </c>
      <c r="H6" s="637"/>
      <c r="I6" s="637"/>
    </row>
    <row r="7" spans="1:9" ht="15">
      <c r="B7" s="156" t="s">
        <v>215</v>
      </c>
      <c r="C7" s="234">
        <v>2002</v>
      </c>
      <c r="D7" s="236"/>
      <c r="E7" s="234">
        <v>2001</v>
      </c>
      <c r="G7" s="234">
        <v>2002</v>
      </c>
      <c r="H7" s="190"/>
      <c r="I7" s="234">
        <v>2001</v>
      </c>
    </row>
    <row r="8" spans="1:9" ht="15">
      <c r="B8" s="156"/>
      <c r="C8" s="210" t="s">
        <v>378</v>
      </c>
      <c r="D8" s="236"/>
      <c r="E8" s="210" t="s">
        <v>378</v>
      </c>
      <c r="F8" s="179"/>
      <c r="G8" s="210" t="s">
        <v>378</v>
      </c>
      <c r="H8" s="236"/>
      <c r="I8" s="210" t="s">
        <v>378</v>
      </c>
    </row>
    <row r="10" spans="1:9">
      <c r="B10" s="297" t="s">
        <v>216</v>
      </c>
      <c r="C10" s="298">
        <v>56671190.270000003</v>
      </c>
      <c r="D10" s="299"/>
      <c r="E10" s="298">
        <v>118871481.15000001</v>
      </c>
      <c r="F10" s="297"/>
      <c r="G10" s="300">
        <v>258555960.53</v>
      </c>
      <c r="H10" s="297"/>
      <c r="I10" s="300">
        <v>371588302.82999998</v>
      </c>
    </row>
    <row r="11" spans="1:9">
      <c r="B11" s="297" t="s">
        <v>101</v>
      </c>
      <c r="C11" s="298">
        <v>93616608.209999993</v>
      </c>
      <c r="D11" s="299"/>
      <c r="E11" s="298">
        <v>111802579.36</v>
      </c>
      <c r="F11" s="297"/>
      <c r="G11" s="300">
        <v>93497019.069999993</v>
      </c>
      <c r="H11" s="297"/>
      <c r="I11" s="300">
        <v>105642954.93000001</v>
      </c>
    </row>
    <row r="12" spans="1:9" ht="27.75" customHeight="1">
      <c r="B12" s="301" t="s">
        <v>102</v>
      </c>
      <c r="C12" s="302">
        <v>7237858.4900000002</v>
      </c>
      <c r="D12" s="303"/>
      <c r="E12" s="302">
        <v>6679814.5800000001</v>
      </c>
      <c r="F12" s="297"/>
      <c r="G12" s="300">
        <v>6679966.1200000001</v>
      </c>
      <c r="H12" s="297"/>
      <c r="I12" s="300">
        <v>6679814.5800000001</v>
      </c>
    </row>
    <row r="13" spans="1:9">
      <c r="B13" s="297" t="s">
        <v>217</v>
      </c>
      <c r="C13" s="304">
        <v>1238813.3500000001</v>
      </c>
      <c r="D13" s="299"/>
      <c r="E13" s="304">
        <v>6795320.75</v>
      </c>
      <c r="F13" s="297"/>
      <c r="G13" s="300">
        <v>557892.37</v>
      </c>
      <c r="H13" s="297"/>
      <c r="I13" s="300">
        <v>432386.82</v>
      </c>
    </row>
    <row r="14" spans="1:9" ht="18.75" customHeight="1">
      <c r="C14" s="165">
        <f>SUM(C10:C13)</f>
        <v>158764470.31999999</v>
      </c>
      <c r="D14" s="166"/>
      <c r="E14" s="165">
        <f>SUM(E10:E13)</f>
        <v>244149195.84</v>
      </c>
      <c r="G14" s="158">
        <f>SUM(G10:G13)</f>
        <v>359290838.09000003</v>
      </c>
      <c r="I14" s="158">
        <f>SUM(I10:I13)</f>
        <v>484343459.15999997</v>
      </c>
    </row>
    <row r="15" spans="1:9">
      <c r="G15" s="157"/>
      <c r="H15" s="157"/>
    </row>
    <row r="16" spans="1:9" ht="76.5" customHeight="1">
      <c r="B16" s="638" t="s">
        <v>6</v>
      </c>
      <c r="C16" s="638"/>
      <c r="D16" s="638"/>
      <c r="E16" s="638"/>
      <c r="F16" s="638"/>
      <c r="G16" s="638"/>
      <c r="H16" s="638"/>
      <c r="I16" s="638"/>
    </row>
    <row r="17" spans="2:9" ht="15.75">
      <c r="B17" s="132" t="s">
        <v>214</v>
      </c>
      <c r="C17" s="132"/>
      <c r="D17" s="132"/>
      <c r="E17" s="132"/>
    </row>
    <row r="19" spans="2:9" ht="15">
      <c r="B19" s="156" t="s">
        <v>238</v>
      </c>
      <c r="C19" s="156"/>
      <c r="D19" s="239"/>
      <c r="E19" s="156"/>
    </row>
    <row r="21" spans="2:9" ht="22.5" customHeight="1">
      <c r="B21" s="639" t="s">
        <v>311</v>
      </c>
      <c r="C21" s="639"/>
      <c r="D21" s="639"/>
      <c r="E21" s="639"/>
      <c r="F21" s="639"/>
      <c r="G21" s="639"/>
      <c r="H21" s="639"/>
      <c r="I21" s="639"/>
    </row>
    <row r="22" spans="2:9" ht="22.5" customHeight="1">
      <c r="B22" s="206"/>
      <c r="C22" s="206"/>
      <c r="D22" s="240"/>
      <c r="E22" s="206"/>
      <c r="F22" s="206"/>
      <c r="G22" s="206"/>
      <c r="H22" s="206"/>
      <c r="I22" s="206"/>
    </row>
    <row r="23" spans="2:9" ht="15.75">
      <c r="C23" s="637" t="s">
        <v>1</v>
      </c>
      <c r="D23" s="637"/>
      <c r="E23" s="637"/>
      <c r="G23" s="637" t="s">
        <v>2</v>
      </c>
      <c r="H23" s="637"/>
      <c r="I23" s="637"/>
    </row>
    <row r="24" spans="2:9" ht="14.25">
      <c r="C24" s="234">
        <v>2002</v>
      </c>
      <c r="D24" s="236"/>
      <c r="E24" s="234">
        <v>2001</v>
      </c>
      <c r="G24" s="234">
        <v>2002</v>
      </c>
      <c r="H24" s="190"/>
      <c r="I24" s="234">
        <v>2001</v>
      </c>
    </row>
    <row r="25" spans="2:9" ht="14.25">
      <c r="C25" s="235" t="s">
        <v>378</v>
      </c>
      <c r="D25" s="235"/>
      <c r="E25" s="235" t="s">
        <v>378</v>
      </c>
      <c r="F25" s="235"/>
      <c r="G25" s="235" t="s">
        <v>378</v>
      </c>
      <c r="H25" s="235"/>
      <c r="I25" s="235" t="s">
        <v>378</v>
      </c>
    </row>
    <row r="26" spans="2:9">
      <c r="B26" s="297" t="s">
        <v>265</v>
      </c>
      <c r="C26" s="305">
        <v>136000000</v>
      </c>
      <c r="D26" s="306"/>
      <c r="E26" s="305">
        <v>133000000</v>
      </c>
      <c r="F26" s="307"/>
      <c r="G26" s="305">
        <v>52200000</v>
      </c>
      <c r="H26" s="307"/>
      <c r="I26" s="305">
        <v>49000000</v>
      </c>
    </row>
    <row r="27" spans="2:9">
      <c r="C27" s="188"/>
      <c r="D27" s="188"/>
      <c r="E27" s="167"/>
      <c r="F27" s="167"/>
      <c r="G27" s="167"/>
      <c r="H27" s="167"/>
      <c r="I27" s="167"/>
    </row>
    <row r="29" spans="2:9" ht="15">
      <c r="B29" s="156" t="s">
        <v>312</v>
      </c>
      <c r="C29" s="156"/>
      <c r="D29" s="239"/>
      <c r="E29" s="156"/>
    </row>
    <row r="30" spans="2:9" ht="15">
      <c r="B30" s="156"/>
      <c r="C30" s="156"/>
      <c r="D30" s="239"/>
      <c r="E30" s="156"/>
    </row>
    <row r="31" spans="2:9" ht="15.75">
      <c r="C31" s="179"/>
      <c r="E31" s="179"/>
      <c r="G31" s="637" t="s">
        <v>1</v>
      </c>
      <c r="H31" s="637"/>
      <c r="I31" s="637"/>
    </row>
    <row r="32" spans="2:9" ht="14.25">
      <c r="C32" s="210"/>
      <c r="D32" s="236"/>
      <c r="E32" s="210"/>
      <c r="G32" s="234">
        <v>2002</v>
      </c>
      <c r="H32" s="190"/>
      <c r="I32" s="234">
        <v>2001</v>
      </c>
    </row>
    <row r="33" spans="2:9" ht="14.25">
      <c r="C33" s="235"/>
      <c r="E33" s="235"/>
      <c r="F33" s="179"/>
      <c r="G33" s="235" t="s">
        <v>30</v>
      </c>
      <c r="H33" s="179"/>
      <c r="I33" s="235" t="s">
        <v>30</v>
      </c>
    </row>
    <row r="34" spans="2:9" ht="14.25">
      <c r="C34" s="235"/>
      <c r="E34" s="235"/>
      <c r="F34" s="179"/>
      <c r="G34" s="235"/>
      <c r="H34" s="179"/>
      <c r="I34" s="235"/>
    </row>
    <row r="35" spans="2:9">
      <c r="B35" s="52" t="s">
        <v>86</v>
      </c>
      <c r="C35" s="179"/>
      <c r="E35" s="179"/>
      <c r="G35" s="308">
        <v>4868391</v>
      </c>
      <c r="H35" s="308"/>
      <c r="I35" s="308">
        <v>7122919</v>
      </c>
    </row>
    <row r="36" spans="2:9">
      <c r="B36" s="52" t="s">
        <v>87</v>
      </c>
      <c r="C36" s="179"/>
      <c r="E36" s="179"/>
      <c r="G36" s="308">
        <v>7425092</v>
      </c>
      <c r="H36" s="308"/>
      <c r="I36" s="308">
        <v>8643834</v>
      </c>
    </row>
    <row r="37" spans="2:9">
      <c r="B37" s="52" t="s">
        <v>239</v>
      </c>
      <c r="C37" s="179"/>
      <c r="E37" s="179"/>
      <c r="G37" s="308">
        <v>4797828</v>
      </c>
      <c r="H37" s="308"/>
      <c r="I37" s="308">
        <v>5723452</v>
      </c>
    </row>
    <row r="38" spans="2:9" ht="30" customHeight="1">
      <c r="C38" s="179"/>
      <c r="E38" s="179"/>
      <c r="G38" s="309">
        <f>G35+G36+G37</f>
        <v>17091311</v>
      </c>
      <c r="H38" s="310"/>
      <c r="I38" s="309">
        <f>SUM(I35:I37)</f>
        <v>21490205</v>
      </c>
    </row>
  </sheetData>
  <mergeCells count="7">
    <mergeCell ref="G31:I31"/>
    <mergeCell ref="B16:I16"/>
    <mergeCell ref="B21:I21"/>
    <mergeCell ref="G6:I6"/>
    <mergeCell ref="C6:E6"/>
    <mergeCell ref="C23:E23"/>
    <mergeCell ref="G23:I23"/>
  </mergeCells>
  <phoneticPr fontId="0" type="noConversion"/>
  <printOptions horizontalCentered="1"/>
  <pageMargins left="0.73619999999999997" right="0" top="0.98419999999999996" bottom="0.16" header="0.433" footer="0"/>
  <pageSetup paperSize="9" scale="74" orientation="portrait" draft="1" r:id="rId1"/>
  <headerFooter alignWithMargins="0">
    <oddHeader>&amp;L&amp;14Notes to the annual financial statements for the year ended 31 December 2002</oddHeader>
    <oddFooter>&amp;L&amp;"Times New Roman Greek,Italic"&amp;11Draft for discussion purposes only</oddFooter>
  </headerFooter>
</worksheet>
</file>

<file path=xl/worksheets/sheet11.xml><?xml version="1.0" encoding="utf-8"?>
<worksheet xmlns="http://schemas.openxmlformats.org/spreadsheetml/2006/main" xmlns:r="http://schemas.openxmlformats.org/officeDocument/2006/relationships">
  <sheetPr>
    <pageSetUpPr fitToPage="1"/>
  </sheetPr>
  <dimension ref="A1:AE91"/>
  <sheetViews>
    <sheetView topLeftCell="A29" zoomScaleNormal="100" zoomScaleSheetLayoutView="75" workbookViewId="0">
      <selection activeCell="A51" sqref="A51"/>
    </sheetView>
  </sheetViews>
  <sheetFormatPr defaultColWidth="10.6640625" defaultRowHeight="15"/>
  <cols>
    <col min="1" max="1" width="6.5" style="155" bestFit="1" customWidth="1"/>
    <col min="2" max="2" width="58.83203125" style="155" customWidth="1"/>
    <col min="3" max="3" width="0.6640625" style="155" customWidth="1"/>
    <col min="4" max="4" width="17" style="155" customWidth="1"/>
    <col min="5" max="5" width="1.1640625" style="137" customWidth="1"/>
    <col min="6" max="6" width="16.6640625" style="155" bestFit="1" customWidth="1"/>
    <col min="7" max="7" width="1.1640625" style="137" customWidth="1"/>
    <col min="8" max="8" width="18.5" style="155" bestFit="1" customWidth="1"/>
    <col min="9" max="9" width="1.1640625" style="137" customWidth="1"/>
    <col min="10" max="10" width="23.6640625" style="155" customWidth="1"/>
    <col min="11" max="11" width="1.1640625" style="137" customWidth="1"/>
    <col min="12" max="12" width="27.33203125" style="155" customWidth="1"/>
    <col min="13" max="13" width="1.1640625" style="137" customWidth="1"/>
    <col min="14" max="14" width="30.5" style="155" customWidth="1"/>
    <col min="15" max="15" width="1.1640625" style="137" customWidth="1"/>
    <col min="16" max="16" width="31" style="155" customWidth="1"/>
    <col min="17" max="17" width="1.1640625" style="137" customWidth="1"/>
    <col min="18" max="18" width="23.5" style="155" customWidth="1"/>
    <col min="19" max="19" width="1.1640625" style="137" customWidth="1"/>
    <col min="20" max="20" width="25.83203125" style="137" customWidth="1"/>
    <col min="21" max="21" width="1.1640625" style="137" customWidth="1"/>
    <col min="22" max="22" width="18.1640625" style="137" customWidth="1"/>
    <col min="23" max="23" width="1.1640625" style="137" customWidth="1"/>
    <col min="24" max="24" width="28" style="155" customWidth="1"/>
    <col min="25" max="25" width="8.83203125" style="155" customWidth="1"/>
    <col min="26" max="31" width="17.83203125" style="155" customWidth="1"/>
    <col min="32" max="16384" width="10.6640625" style="155"/>
  </cols>
  <sheetData>
    <row r="1" spans="1:31">
      <c r="B1" s="159"/>
      <c r="C1" s="159"/>
      <c r="D1" s="77"/>
      <c r="E1" s="77"/>
      <c r="F1" s="77"/>
      <c r="G1" s="77"/>
      <c r="H1" s="77"/>
      <c r="I1" s="77"/>
      <c r="J1" s="77"/>
      <c r="K1" s="77"/>
      <c r="L1" s="73"/>
      <c r="M1" s="73"/>
      <c r="N1" s="77"/>
      <c r="O1" s="77"/>
      <c r="P1" s="77"/>
      <c r="Q1" s="77"/>
      <c r="R1" s="77"/>
      <c r="S1" s="77"/>
      <c r="T1" s="77"/>
      <c r="U1" s="77"/>
      <c r="V1" s="77"/>
      <c r="W1" s="77"/>
      <c r="X1" s="77"/>
      <c r="Y1" s="77"/>
      <c r="Z1" s="77"/>
      <c r="AA1" s="73"/>
    </row>
    <row r="3" spans="1:31" ht="20.25">
      <c r="A3" s="352">
        <v>25</v>
      </c>
      <c r="B3" s="352" t="s">
        <v>183</v>
      </c>
      <c r="C3" s="109"/>
    </row>
    <row r="4" spans="1:31" ht="25.5">
      <c r="A4" s="163"/>
      <c r="B4" s="237" t="s">
        <v>187</v>
      </c>
      <c r="C4" s="109"/>
    </row>
    <row r="5" spans="1:31" s="114" customFormat="1" ht="104.25" customHeight="1">
      <c r="A5" s="180"/>
      <c r="B5" s="360" t="s">
        <v>1</v>
      </c>
      <c r="C5" s="361"/>
      <c r="D5" s="362" t="s">
        <v>185</v>
      </c>
      <c r="E5" s="362"/>
      <c r="F5" s="362" t="s">
        <v>184</v>
      </c>
      <c r="G5" s="362"/>
      <c r="H5" s="362" t="s">
        <v>219</v>
      </c>
      <c r="I5" s="362"/>
      <c r="J5" s="362" t="s">
        <v>221</v>
      </c>
      <c r="K5" s="362"/>
      <c r="L5" s="362" t="s">
        <v>178</v>
      </c>
      <c r="M5" s="362"/>
      <c r="N5" s="362" t="s">
        <v>236</v>
      </c>
      <c r="O5" s="362"/>
      <c r="P5" s="362" t="s">
        <v>220</v>
      </c>
      <c r="Q5" s="362"/>
      <c r="R5" s="362" t="s">
        <v>237</v>
      </c>
      <c r="S5" s="362"/>
      <c r="T5" s="362" t="s">
        <v>73</v>
      </c>
      <c r="U5" s="362"/>
      <c r="V5" s="362" t="s">
        <v>339</v>
      </c>
      <c r="W5" s="362"/>
      <c r="X5" s="363" t="s">
        <v>269</v>
      </c>
      <c r="Y5" s="149"/>
      <c r="Z5" s="149"/>
      <c r="AA5" s="149"/>
      <c r="AB5" s="149"/>
      <c r="AC5" s="149"/>
      <c r="AD5" s="149"/>
      <c r="AE5" s="149"/>
    </row>
    <row r="6" spans="1:31" s="114" customFormat="1">
      <c r="B6" s="160"/>
      <c r="C6" s="160"/>
      <c r="D6" s="640"/>
      <c r="E6" s="640"/>
      <c r="F6" s="640"/>
      <c r="G6" s="640"/>
      <c r="H6" s="640"/>
      <c r="I6" s="640"/>
      <c r="J6" s="640"/>
      <c r="K6" s="640"/>
      <c r="L6" s="640"/>
      <c r="M6" s="640"/>
      <c r="N6" s="640"/>
      <c r="O6" s="640"/>
      <c r="P6" s="640"/>
      <c r="Q6" s="640"/>
      <c r="R6" s="640"/>
      <c r="S6" s="640"/>
      <c r="T6" s="640"/>
      <c r="U6" s="640"/>
      <c r="V6" s="640"/>
      <c r="W6" s="640"/>
      <c r="X6" s="640"/>
      <c r="Y6" s="640"/>
      <c r="Z6" s="640"/>
      <c r="AA6" s="640"/>
      <c r="AB6" s="640"/>
      <c r="AC6" s="640"/>
      <c r="AD6" s="640"/>
      <c r="AE6" s="640"/>
    </row>
    <row r="7" spans="1:31" s="137" customFormat="1" ht="27.75" customHeight="1">
      <c r="B7" s="139" t="s">
        <v>226</v>
      </c>
      <c r="C7" s="139"/>
      <c r="D7" s="88">
        <v>23609518</v>
      </c>
      <c r="E7" s="88"/>
      <c r="F7" s="88">
        <v>1799430</v>
      </c>
      <c r="G7" s="88"/>
      <c r="H7" s="88">
        <v>74671961</v>
      </c>
      <c r="I7" s="88"/>
      <c r="J7" s="88">
        <v>129124929</v>
      </c>
      <c r="K7" s="88"/>
      <c r="L7" s="88">
        <v>578938</v>
      </c>
      <c r="M7" s="88"/>
      <c r="N7" s="88">
        <v>14224225</v>
      </c>
      <c r="O7" s="88"/>
      <c r="P7" s="88">
        <v>2167884</v>
      </c>
      <c r="Q7" s="88"/>
      <c r="R7" s="88">
        <v>0</v>
      </c>
      <c r="S7" s="88"/>
      <c r="T7" s="88">
        <v>-27486292</v>
      </c>
      <c r="U7" s="88"/>
      <c r="V7" s="88">
        <v>0</v>
      </c>
      <c r="W7" s="88"/>
      <c r="X7" s="88">
        <f>SUM(D7:W7)</f>
        <v>218690593</v>
      </c>
      <c r="Y7" s="77"/>
      <c r="Z7" s="77"/>
      <c r="AA7" s="77"/>
      <c r="AB7" s="77"/>
      <c r="AC7" s="77"/>
      <c r="AD7" s="77"/>
      <c r="AE7" s="77"/>
    </row>
    <row r="8" spans="1:31" s="137" customFormat="1" ht="17.25" hidden="1" customHeight="1">
      <c r="B8" s="356" t="s">
        <v>371</v>
      </c>
      <c r="C8" s="356"/>
      <c r="D8" s="87"/>
      <c r="E8" s="87"/>
      <c r="F8" s="87"/>
      <c r="G8" s="87"/>
      <c r="H8" s="87"/>
      <c r="I8" s="87"/>
      <c r="J8" s="87"/>
      <c r="K8" s="87"/>
      <c r="L8" s="87"/>
      <c r="M8" s="87"/>
      <c r="N8" s="87"/>
      <c r="O8" s="87"/>
      <c r="P8" s="87"/>
      <c r="Q8" s="87"/>
      <c r="R8" s="87"/>
      <c r="S8" s="87"/>
      <c r="T8" s="87"/>
      <c r="U8" s="87"/>
      <c r="V8" s="87"/>
      <c r="W8" s="87"/>
      <c r="X8" s="88">
        <f>SUM(D8:R8)</f>
        <v>0</v>
      </c>
      <c r="Y8" s="154"/>
      <c r="Z8" s="154"/>
      <c r="AA8" s="154"/>
      <c r="AB8" s="154"/>
      <c r="AC8" s="154"/>
      <c r="AD8" s="154"/>
      <c r="AE8" s="154"/>
    </row>
    <row r="9" spans="1:31" s="137" customFormat="1" ht="17.25" hidden="1" customHeight="1">
      <c r="B9" s="356"/>
      <c r="C9" s="356"/>
      <c r="D9" s="87"/>
      <c r="E9" s="87"/>
      <c r="F9" s="87"/>
      <c r="G9" s="87"/>
      <c r="H9" s="87"/>
      <c r="I9" s="87"/>
      <c r="J9" s="87"/>
      <c r="K9" s="87"/>
      <c r="L9" s="87"/>
      <c r="M9" s="87"/>
      <c r="N9" s="87"/>
      <c r="O9" s="87"/>
      <c r="P9" s="87"/>
      <c r="Q9" s="87"/>
      <c r="R9" s="87"/>
      <c r="S9" s="87"/>
      <c r="T9" s="87"/>
      <c r="U9" s="87"/>
      <c r="V9" s="87"/>
      <c r="W9" s="87"/>
      <c r="X9" s="88"/>
      <c r="Y9" s="154"/>
      <c r="Z9" s="154"/>
      <c r="AA9" s="154"/>
      <c r="AB9" s="154"/>
      <c r="AC9" s="154"/>
      <c r="AD9" s="154"/>
      <c r="AE9" s="154"/>
    </row>
    <row r="10" spans="1:31" s="137" customFormat="1" ht="17.25" customHeight="1">
      <c r="B10" s="356" t="s">
        <v>338</v>
      </c>
      <c r="C10" s="356"/>
      <c r="D10" s="87">
        <v>0</v>
      </c>
      <c r="E10" s="87"/>
      <c r="F10" s="87">
        <v>0</v>
      </c>
      <c r="G10" s="87"/>
      <c r="H10" s="87">
        <v>0</v>
      </c>
      <c r="I10" s="87"/>
      <c r="J10" s="87">
        <v>0</v>
      </c>
      <c r="K10" s="87"/>
      <c r="L10" s="87">
        <v>0</v>
      </c>
      <c r="M10" s="87"/>
      <c r="N10" s="87">
        <v>0</v>
      </c>
      <c r="O10" s="87"/>
      <c r="P10" s="87">
        <v>0</v>
      </c>
      <c r="Q10" s="87"/>
      <c r="R10" s="87">
        <v>0</v>
      </c>
      <c r="S10" s="87"/>
      <c r="T10" s="87">
        <v>0</v>
      </c>
      <c r="U10" s="87"/>
      <c r="V10" s="87">
        <v>3573708</v>
      </c>
      <c r="W10" s="87"/>
      <c r="X10" s="88">
        <f t="shared" ref="X10:X17" si="0">SUM(D10:W10)</f>
        <v>3573708</v>
      </c>
      <c r="Y10" s="154"/>
      <c r="Z10" s="154"/>
      <c r="AA10" s="154"/>
      <c r="AB10" s="154"/>
      <c r="AC10" s="154"/>
      <c r="AD10" s="154"/>
      <c r="AE10" s="154"/>
    </row>
    <row r="11" spans="1:31" s="137" customFormat="1" ht="17.25" customHeight="1">
      <c r="B11" s="317" t="s">
        <v>227</v>
      </c>
      <c r="C11" s="356"/>
      <c r="D11" s="364">
        <v>0</v>
      </c>
      <c r="E11" s="87"/>
      <c r="F11" s="364">
        <v>0</v>
      </c>
      <c r="G11" s="87"/>
      <c r="H11" s="364">
        <v>-16077918</v>
      </c>
      <c r="I11" s="87"/>
      <c r="J11" s="364">
        <v>24743895</v>
      </c>
      <c r="K11" s="87"/>
      <c r="L11" s="364">
        <v>-578938</v>
      </c>
      <c r="M11" s="87"/>
      <c r="N11" s="364">
        <v>-14224225</v>
      </c>
      <c r="O11" s="87"/>
      <c r="P11" s="364">
        <v>-2167884</v>
      </c>
      <c r="Q11" s="87"/>
      <c r="R11" s="364">
        <v>0</v>
      </c>
      <c r="S11" s="87"/>
      <c r="T11" s="364">
        <v>49152003</v>
      </c>
      <c r="U11" s="87"/>
      <c r="V11" s="364">
        <v>0</v>
      </c>
      <c r="W11" s="87"/>
      <c r="X11" s="353">
        <f t="shared" si="0"/>
        <v>40846933</v>
      </c>
      <c r="Y11" s="154"/>
      <c r="Z11" s="154"/>
      <c r="AA11" s="154"/>
      <c r="AB11" s="154"/>
      <c r="AC11" s="154"/>
      <c r="AD11" s="154"/>
      <c r="AE11" s="154"/>
    </row>
    <row r="12" spans="1:31" s="137" customFormat="1" ht="29.25" customHeight="1">
      <c r="B12" s="139" t="s">
        <v>235</v>
      </c>
      <c r="C12" s="139"/>
      <c r="D12" s="88">
        <f>SUM(D7:D11)</f>
        <v>23609518</v>
      </c>
      <c r="E12" s="88"/>
      <c r="F12" s="88">
        <f>SUM(F7:F11)</f>
        <v>1799430</v>
      </c>
      <c r="G12" s="88"/>
      <c r="H12" s="88">
        <f>SUM(H7:H11)</f>
        <v>58594043</v>
      </c>
      <c r="I12" s="88"/>
      <c r="J12" s="88">
        <f>SUM(J7:J11)</f>
        <v>153868824</v>
      </c>
      <c r="K12" s="88"/>
      <c r="L12" s="88">
        <f>SUM(L7:L11)</f>
        <v>0</v>
      </c>
      <c r="M12" s="88"/>
      <c r="N12" s="88">
        <f>SUM(N7:N11)</f>
        <v>0</v>
      </c>
      <c r="O12" s="88"/>
      <c r="P12" s="88">
        <f>SUM(P7:P11)</f>
        <v>0</v>
      </c>
      <c r="Q12" s="88"/>
      <c r="R12" s="88">
        <f>SUM(R7:R11)</f>
        <v>0</v>
      </c>
      <c r="S12" s="88"/>
      <c r="T12" s="88">
        <f>SUM(T7:T11)</f>
        <v>21665711</v>
      </c>
      <c r="U12" s="88"/>
      <c r="V12" s="88">
        <f>SUM(V7:V11)</f>
        <v>3573708</v>
      </c>
      <c r="W12" s="88"/>
      <c r="X12" s="88">
        <f t="shared" si="0"/>
        <v>263111234</v>
      </c>
      <c r="Y12" s="77"/>
      <c r="Z12" s="77"/>
      <c r="AA12" s="77"/>
      <c r="AB12" s="77"/>
      <c r="AC12" s="77"/>
      <c r="AD12" s="77"/>
      <c r="AE12" s="77"/>
    </row>
    <row r="13" spans="1:31" s="137" customFormat="1" ht="17.25" customHeight="1">
      <c r="B13" s="317" t="s">
        <v>228</v>
      </c>
      <c r="C13" s="356"/>
      <c r="D13" s="87">
        <v>5085675</v>
      </c>
      <c r="E13" s="87"/>
      <c r="F13" s="87">
        <v>926405</v>
      </c>
      <c r="G13" s="87"/>
      <c r="H13" s="87">
        <v>35268417</v>
      </c>
      <c r="I13" s="87"/>
      <c r="J13" s="87">
        <v>22619265</v>
      </c>
      <c r="K13" s="87"/>
      <c r="L13" s="87">
        <v>0</v>
      </c>
      <c r="M13" s="87"/>
      <c r="N13" s="87">
        <v>0</v>
      </c>
      <c r="O13" s="87"/>
      <c r="P13" s="87">
        <v>0</v>
      </c>
      <c r="Q13" s="87"/>
      <c r="R13" s="87">
        <v>0</v>
      </c>
      <c r="S13" s="87"/>
      <c r="T13" s="87">
        <v>0</v>
      </c>
      <c r="U13" s="87"/>
      <c r="V13" s="87">
        <v>0</v>
      </c>
      <c r="W13" s="87"/>
      <c r="X13" s="88">
        <f t="shared" si="0"/>
        <v>63899762</v>
      </c>
      <c r="Y13" s="154"/>
      <c r="Z13" s="154"/>
      <c r="AA13" s="154"/>
      <c r="AB13" s="154"/>
      <c r="AC13" s="154"/>
      <c r="AD13" s="154"/>
      <c r="AE13" s="154"/>
    </row>
    <row r="14" spans="1:31" s="137" customFormat="1" ht="17.25" customHeight="1">
      <c r="B14" s="317" t="s">
        <v>179</v>
      </c>
      <c r="C14" s="356"/>
      <c r="D14" s="87">
        <v>0</v>
      </c>
      <c r="E14" s="87"/>
      <c r="F14" s="87">
        <v>0</v>
      </c>
      <c r="G14" s="87"/>
      <c r="H14" s="87">
        <v>-6691835</v>
      </c>
      <c r="I14" s="87"/>
      <c r="J14" s="87">
        <v>-20055994</v>
      </c>
      <c r="K14" s="87"/>
      <c r="L14" s="87">
        <v>0</v>
      </c>
      <c r="M14" s="87"/>
      <c r="N14" s="87">
        <v>0</v>
      </c>
      <c r="O14" s="87"/>
      <c r="P14" s="87">
        <v>0</v>
      </c>
      <c r="Q14" s="87"/>
      <c r="R14" s="87">
        <v>0</v>
      </c>
      <c r="S14" s="87"/>
      <c r="T14" s="87">
        <v>0</v>
      </c>
      <c r="U14" s="87"/>
      <c r="V14" s="87">
        <v>0</v>
      </c>
      <c r="W14" s="87"/>
      <c r="X14" s="88">
        <f t="shared" si="0"/>
        <v>-26747829</v>
      </c>
      <c r="Y14" s="154"/>
      <c r="Z14" s="154"/>
      <c r="AA14" s="154"/>
      <c r="AB14" s="154"/>
      <c r="AC14" s="154"/>
      <c r="AD14" s="154"/>
      <c r="AE14" s="154"/>
    </row>
    <row r="15" spans="1:31" s="137" customFormat="1" ht="17.25" customHeight="1">
      <c r="B15" s="317" t="s">
        <v>31</v>
      </c>
      <c r="C15" s="356"/>
      <c r="D15" s="87">
        <v>0</v>
      </c>
      <c r="E15" s="87"/>
      <c r="F15" s="87">
        <v>0</v>
      </c>
      <c r="G15" s="87"/>
      <c r="H15" s="87">
        <v>0</v>
      </c>
      <c r="I15" s="87"/>
      <c r="J15" s="87">
        <v>0</v>
      </c>
      <c r="K15" s="87"/>
      <c r="L15" s="87">
        <v>0</v>
      </c>
      <c r="M15" s="87"/>
      <c r="N15" s="87">
        <v>0</v>
      </c>
      <c r="O15" s="87"/>
      <c r="P15" s="87">
        <v>0</v>
      </c>
      <c r="Q15" s="87"/>
      <c r="R15" s="87">
        <v>0</v>
      </c>
      <c r="S15" s="87"/>
      <c r="T15" s="87">
        <v>-333163</v>
      </c>
      <c r="U15" s="87"/>
      <c r="V15" s="87">
        <v>0</v>
      </c>
      <c r="W15" s="87"/>
      <c r="X15" s="88">
        <f t="shared" si="0"/>
        <v>-333163</v>
      </c>
      <c r="Y15" s="154"/>
      <c r="Z15" s="154"/>
      <c r="AA15" s="154"/>
      <c r="AB15" s="154"/>
      <c r="AC15" s="154"/>
      <c r="AD15" s="154"/>
      <c r="AE15" s="154"/>
    </row>
    <row r="16" spans="1:31" s="137" customFormat="1" ht="17.25" customHeight="1">
      <c r="B16" s="317" t="s">
        <v>63</v>
      </c>
      <c r="C16" s="356"/>
      <c r="D16" s="87">
        <v>0</v>
      </c>
      <c r="E16" s="87"/>
      <c r="F16" s="87">
        <v>0</v>
      </c>
      <c r="G16" s="87"/>
      <c r="H16" s="87">
        <v>0</v>
      </c>
      <c r="I16" s="87"/>
      <c r="J16" s="87">
        <v>0</v>
      </c>
      <c r="K16" s="87"/>
      <c r="L16" s="87">
        <v>0</v>
      </c>
      <c r="M16" s="87"/>
      <c r="N16" s="87">
        <v>0</v>
      </c>
      <c r="O16" s="87"/>
      <c r="P16" s="87">
        <v>0</v>
      </c>
      <c r="Q16" s="87"/>
      <c r="R16" s="87">
        <v>3849785</v>
      </c>
      <c r="S16" s="87"/>
      <c r="T16" s="87">
        <v>0</v>
      </c>
      <c r="U16" s="87"/>
      <c r="V16" s="87">
        <v>0</v>
      </c>
      <c r="W16" s="87"/>
      <c r="X16" s="88">
        <f t="shared" si="0"/>
        <v>3849785</v>
      </c>
      <c r="Y16" s="154"/>
      <c r="Z16" s="154"/>
      <c r="AA16" s="154"/>
      <c r="AB16" s="154"/>
      <c r="AC16" s="154"/>
      <c r="AD16" s="154"/>
      <c r="AE16" s="154"/>
    </row>
    <row r="17" spans="1:31" s="137" customFormat="1" ht="17.25" customHeight="1">
      <c r="B17" s="317" t="s">
        <v>64</v>
      </c>
      <c r="C17" s="356"/>
      <c r="D17" s="364">
        <v>0</v>
      </c>
      <c r="E17" s="87"/>
      <c r="F17" s="364">
        <v>0</v>
      </c>
      <c r="G17" s="87"/>
      <c r="H17" s="364">
        <v>0</v>
      </c>
      <c r="I17" s="87"/>
      <c r="J17" s="364">
        <v>0</v>
      </c>
      <c r="K17" s="87"/>
      <c r="L17" s="364">
        <v>0</v>
      </c>
      <c r="M17" s="87"/>
      <c r="N17" s="364">
        <v>0</v>
      </c>
      <c r="O17" s="87"/>
      <c r="P17" s="364">
        <v>0</v>
      </c>
      <c r="Q17" s="87"/>
      <c r="R17" s="364">
        <v>-1347425</v>
      </c>
      <c r="S17" s="87"/>
      <c r="T17" s="364">
        <v>0</v>
      </c>
      <c r="U17" s="87"/>
      <c r="V17" s="364">
        <v>0</v>
      </c>
      <c r="W17" s="87"/>
      <c r="X17" s="353">
        <f t="shared" si="0"/>
        <v>-1347425</v>
      </c>
      <c r="Y17" s="154"/>
      <c r="Z17" s="154"/>
      <c r="AA17" s="154"/>
      <c r="AB17" s="154"/>
      <c r="AC17" s="154"/>
      <c r="AD17" s="154"/>
      <c r="AE17" s="154"/>
    </row>
    <row r="18" spans="1:31" s="137" customFormat="1" ht="17.25" hidden="1" customHeight="1">
      <c r="B18" s="317" t="s">
        <v>181</v>
      </c>
      <c r="C18" s="356"/>
      <c r="D18" s="87"/>
      <c r="E18" s="87"/>
      <c r="F18" s="87"/>
      <c r="G18" s="87"/>
      <c r="H18" s="87"/>
      <c r="I18" s="87"/>
      <c r="J18" s="87"/>
      <c r="K18" s="87"/>
      <c r="L18" s="87"/>
      <c r="M18" s="87"/>
      <c r="N18" s="87"/>
      <c r="O18" s="87"/>
      <c r="P18" s="87"/>
      <c r="Q18" s="87"/>
      <c r="R18" s="87"/>
      <c r="S18" s="87"/>
      <c r="T18" s="87"/>
      <c r="U18" s="87"/>
      <c r="V18" s="87"/>
      <c r="W18" s="87"/>
      <c r="X18" s="88">
        <f>SUM(D18:R18)</f>
        <v>0</v>
      </c>
      <c r="Y18" s="154"/>
      <c r="Z18" s="154"/>
      <c r="AA18" s="154"/>
      <c r="AB18" s="154"/>
      <c r="AC18" s="154"/>
      <c r="AD18" s="154"/>
      <c r="AE18" s="154"/>
    </row>
    <row r="19" spans="1:31" s="137" customFormat="1" ht="25.5" customHeight="1">
      <c r="B19" s="354" t="s">
        <v>275</v>
      </c>
      <c r="C19" s="354"/>
      <c r="D19" s="88">
        <f>SUM(D12:D18)</f>
        <v>28695193</v>
      </c>
      <c r="E19" s="88"/>
      <c r="F19" s="88">
        <f>SUM(F12:F18)</f>
        <v>2725835</v>
      </c>
      <c r="G19" s="88"/>
      <c r="H19" s="88">
        <f>SUM(H12:H18)</f>
        <v>87170625</v>
      </c>
      <c r="I19" s="88"/>
      <c r="J19" s="88">
        <f>SUM(J12:J18)</f>
        <v>156432095</v>
      </c>
      <c r="K19" s="88"/>
      <c r="L19" s="88">
        <f>SUM(L12:L18)</f>
        <v>0</v>
      </c>
      <c r="M19" s="88"/>
      <c r="N19" s="88">
        <f>SUM(N12:N18)</f>
        <v>0</v>
      </c>
      <c r="O19" s="88"/>
      <c r="P19" s="88">
        <f>SUM(P12:P18)</f>
        <v>0</v>
      </c>
      <c r="Q19" s="88"/>
      <c r="R19" s="88">
        <f>SUM(R7:R18)</f>
        <v>2502360</v>
      </c>
      <c r="S19" s="88"/>
      <c r="T19" s="88">
        <f>T15+T12</f>
        <v>21332548</v>
      </c>
      <c r="U19" s="88"/>
      <c r="V19" s="88">
        <f>V15+V12</f>
        <v>3573708</v>
      </c>
      <c r="W19" s="88"/>
      <c r="X19" s="88">
        <f>SUM(D19:W19)</f>
        <v>302432364</v>
      </c>
      <c r="Y19" s="73"/>
      <c r="Z19" s="73"/>
      <c r="AA19" s="73"/>
      <c r="AB19" s="73"/>
      <c r="AC19" s="73"/>
      <c r="AD19" s="73"/>
      <c r="AE19" s="73"/>
    </row>
    <row r="20" spans="1:31" s="137" customFormat="1" ht="17.25" hidden="1" customHeight="1">
      <c r="B20" s="317" t="s">
        <v>182</v>
      </c>
      <c r="C20" s="208"/>
      <c r="D20" s="93"/>
      <c r="E20" s="93"/>
      <c r="F20" s="93"/>
      <c r="G20" s="93"/>
      <c r="H20" s="93"/>
      <c r="I20" s="93"/>
      <c r="J20" s="93"/>
      <c r="K20" s="93"/>
      <c r="L20" s="93"/>
      <c r="M20" s="93"/>
      <c r="N20" s="93"/>
      <c r="O20" s="93"/>
      <c r="P20" s="93"/>
      <c r="Q20" s="93"/>
      <c r="R20" s="88"/>
      <c r="S20" s="88"/>
      <c r="T20" s="88"/>
      <c r="U20" s="88"/>
      <c r="V20" s="88"/>
      <c r="W20" s="88"/>
      <c r="X20" s="88"/>
      <c r="Y20" s="73"/>
      <c r="Z20" s="73"/>
      <c r="AA20" s="73"/>
      <c r="AB20" s="73"/>
      <c r="AC20" s="73"/>
      <c r="AD20" s="73"/>
      <c r="AE20" s="73"/>
    </row>
    <row r="21" spans="1:31" s="137" customFormat="1" ht="17.25" customHeight="1">
      <c r="B21" s="317" t="s">
        <v>228</v>
      </c>
      <c r="C21" s="356"/>
      <c r="D21" s="87">
        <v>4913377</v>
      </c>
      <c r="E21" s="87"/>
      <c r="F21" s="87">
        <v>967223</v>
      </c>
      <c r="G21" s="87"/>
      <c r="H21" s="87">
        <v>30222679</v>
      </c>
      <c r="I21" s="87"/>
      <c r="J21" s="87">
        <v>6510054</v>
      </c>
      <c r="K21" s="87"/>
      <c r="L21" s="87">
        <v>0</v>
      </c>
      <c r="M21" s="87"/>
      <c r="N21" s="87">
        <v>0</v>
      </c>
      <c r="O21" s="87"/>
      <c r="P21" s="87">
        <v>0</v>
      </c>
      <c r="Q21" s="87"/>
      <c r="R21" s="87">
        <v>0</v>
      </c>
      <c r="S21" s="87"/>
      <c r="T21" s="87">
        <v>0</v>
      </c>
      <c r="U21" s="87"/>
      <c r="V21" s="87">
        <v>0</v>
      </c>
      <c r="W21" s="87"/>
      <c r="X21" s="88">
        <f>SUM(D21:T21)</f>
        <v>42613333</v>
      </c>
    </row>
    <row r="22" spans="1:31" s="137" customFormat="1" ht="17.25" customHeight="1">
      <c r="B22" s="317" t="s">
        <v>31</v>
      </c>
      <c r="C22" s="356"/>
      <c r="D22" s="87">
        <v>0</v>
      </c>
      <c r="E22" s="87"/>
      <c r="F22" s="87">
        <v>0</v>
      </c>
      <c r="G22" s="87"/>
      <c r="H22" s="87">
        <v>0</v>
      </c>
      <c r="I22" s="87"/>
      <c r="J22" s="87">
        <v>0</v>
      </c>
      <c r="K22" s="87"/>
      <c r="L22" s="87">
        <v>0</v>
      </c>
      <c r="M22" s="87"/>
      <c r="N22" s="87">
        <v>0</v>
      </c>
      <c r="O22" s="87"/>
      <c r="P22" s="87">
        <v>0</v>
      </c>
      <c r="Q22" s="87"/>
      <c r="R22" s="87">
        <v>0</v>
      </c>
      <c r="S22" s="87"/>
      <c r="T22" s="87">
        <v>-81200835</v>
      </c>
      <c r="U22" s="87"/>
      <c r="V22" s="87">
        <v>0</v>
      </c>
      <c r="W22" s="87"/>
      <c r="X22" s="88">
        <f>SUM(D22:T22)</f>
        <v>-81200835</v>
      </c>
    </row>
    <row r="23" spans="1:31" s="137" customFormat="1" ht="17.25" customHeight="1">
      <c r="B23" s="317" t="s">
        <v>63</v>
      </c>
      <c r="C23" s="356"/>
      <c r="D23" s="87">
        <v>0</v>
      </c>
      <c r="E23" s="87"/>
      <c r="F23" s="87">
        <v>0</v>
      </c>
      <c r="G23" s="87"/>
      <c r="H23" s="87">
        <v>0</v>
      </c>
      <c r="I23" s="87"/>
      <c r="J23" s="87">
        <v>0</v>
      </c>
      <c r="K23" s="87"/>
      <c r="L23" s="87">
        <v>0</v>
      </c>
      <c r="M23" s="87"/>
      <c r="N23" s="87">
        <v>0</v>
      </c>
      <c r="O23" s="87"/>
      <c r="P23" s="87">
        <v>0</v>
      </c>
      <c r="Q23" s="87"/>
      <c r="R23" s="87">
        <v>28861191.399999999</v>
      </c>
      <c r="S23" s="87"/>
      <c r="T23" s="87">
        <v>0</v>
      </c>
      <c r="U23" s="87"/>
      <c r="V23" s="87">
        <v>0</v>
      </c>
      <c r="W23" s="87"/>
      <c r="X23" s="88">
        <f>SUM(D23:T23)</f>
        <v>28861191.399999999</v>
      </c>
    </row>
    <row r="24" spans="1:31" s="137" customFormat="1" ht="17.25" customHeight="1">
      <c r="B24" s="317" t="s">
        <v>64</v>
      </c>
      <c r="C24" s="356"/>
      <c r="D24" s="355">
        <v>0</v>
      </c>
      <c r="E24" s="355"/>
      <c r="F24" s="355">
        <v>0</v>
      </c>
      <c r="G24" s="355"/>
      <c r="H24" s="355">
        <v>0</v>
      </c>
      <c r="I24" s="355"/>
      <c r="J24" s="355">
        <v>0</v>
      </c>
      <c r="K24" s="355"/>
      <c r="L24" s="355">
        <v>0</v>
      </c>
      <c r="M24" s="355"/>
      <c r="N24" s="355">
        <v>0</v>
      </c>
      <c r="O24" s="355"/>
      <c r="P24" s="355">
        <v>0</v>
      </c>
      <c r="Q24" s="355"/>
      <c r="R24" s="87">
        <v>-10101416.85</v>
      </c>
      <c r="S24" s="87"/>
      <c r="T24" s="87">
        <v>0</v>
      </c>
      <c r="U24" s="87"/>
      <c r="V24" s="364">
        <v>0</v>
      </c>
      <c r="W24" s="87"/>
      <c r="X24" s="88">
        <f>SUM(D24:T24)</f>
        <v>-10101416.85</v>
      </c>
    </row>
    <row r="25" spans="1:31" s="137" customFormat="1" ht="30" customHeight="1">
      <c r="B25" s="354" t="s">
        <v>276</v>
      </c>
      <c r="C25" s="356"/>
      <c r="D25" s="365">
        <f>SUM(D19:D24)</f>
        <v>33608570</v>
      </c>
      <c r="E25" s="366"/>
      <c r="F25" s="365">
        <f>SUM(F19:F24)</f>
        <v>3693058</v>
      </c>
      <c r="G25" s="366"/>
      <c r="H25" s="365">
        <f>SUM(H19:H24)</f>
        <v>117393304</v>
      </c>
      <c r="I25" s="366"/>
      <c r="J25" s="365">
        <f>SUM(J19:J24)</f>
        <v>162942149</v>
      </c>
      <c r="K25" s="366"/>
      <c r="L25" s="365">
        <f>SUM(L19:L24)</f>
        <v>0</v>
      </c>
      <c r="M25" s="366"/>
      <c r="N25" s="365">
        <f>SUM(N19:N24)</f>
        <v>0</v>
      </c>
      <c r="O25" s="366"/>
      <c r="P25" s="365">
        <f>SUM(P19:P24)</f>
        <v>0</v>
      </c>
      <c r="Q25" s="367"/>
      <c r="R25" s="365">
        <f>SUM(R19:R24)</f>
        <v>21262134.549999997</v>
      </c>
      <c r="S25" s="366"/>
      <c r="T25" s="368">
        <f>SUM(T19:T24)</f>
        <v>-59868287</v>
      </c>
      <c r="U25" s="366"/>
      <c r="V25" s="368">
        <f>SUM(V19:V24)</f>
        <v>3573708</v>
      </c>
      <c r="W25" s="366"/>
      <c r="X25" s="368">
        <f>SUM(X19:X24)</f>
        <v>282604636.54999995</v>
      </c>
    </row>
    <row r="26" spans="1:31" s="137" customFormat="1" ht="15.75">
      <c r="B26" s="356"/>
      <c r="C26" s="356"/>
      <c r="D26" s="356"/>
      <c r="E26" s="356"/>
      <c r="F26" s="356"/>
      <c r="G26" s="356"/>
      <c r="H26" s="356"/>
      <c r="I26" s="356"/>
      <c r="J26" s="356"/>
      <c r="K26" s="356"/>
      <c r="L26" s="356"/>
      <c r="M26" s="356"/>
      <c r="N26" s="356"/>
      <c r="O26" s="356"/>
      <c r="P26" s="356"/>
      <c r="Q26" s="356"/>
      <c r="R26" s="356"/>
      <c r="S26" s="356"/>
      <c r="T26" s="356"/>
      <c r="U26" s="356"/>
      <c r="V26" s="356"/>
      <c r="W26" s="356"/>
      <c r="X26" s="356"/>
    </row>
    <row r="27" spans="1:31" s="137" customFormat="1" ht="47.25" customHeight="1">
      <c r="B27" s="356"/>
      <c r="C27" s="356"/>
      <c r="D27" s="356"/>
      <c r="E27" s="356"/>
      <c r="F27" s="356"/>
      <c r="G27" s="356"/>
      <c r="H27" s="356"/>
      <c r="I27" s="356"/>
      <c r="J27" s="356"/>
      <c r="K27" s="356"/>
      <c r="L27" s="356"/>
      <c r="M27" s="356"/>
      <c r="N27" s="356"/>
      <c r="O27" s="356"/>
      <c r="P27" s="356"/>
      <c r="Q27" s="356"/>
      <c r="R27" s="356"/>
      <c r="S27" s="356"/>
      <c r="T27" s="356"/>
      <c r="U27" s="356"/>
      <c r="V27" s="356"/>
      <c r="W27" s="356"/>
      <c r="X27" s="356"/>
    </row>
    <row r="28" spans="1:31" s="137" customFormat="1" ht="90" customHeight="1">
      <c r="A28" s="180"/>
      <c r="B28" s="360" t="s">
        <v>2</v>
      </c>
      <c r="C28" s="361"/>
      <c r="D28" s="362" t="s">
        <v>185</v>
      </c>
      <c r="E28" s="362"/>
      <c r="F28" s="362" t="s">
        <v>184</v>
      </c>
      <c r="G28" s="362"/>
      <c r="H28" s="362" t="s">
        <v>219</v>
      </c>
      <c r="I28" s="362"/>
      <c r="J28" s="362" t="s">
        <v>221</v>
      </c>
      <c r="K28" s="362"/>
      <c r="L28" s="362" t="s">
        <v>178</v>
      </c>
      <c r="M28" s="362"/>
      <c r="N28" s="362" t="s">
        <v>236</v>
      </c>
      <c r="O28" s="362"/>
      <c r="P28" s="362" t="s">
        <v>220</v>
      </c>
      <c r="Q28" s="362"/>
      <c r="R28" s="362" t="s">
        <v>237</v>
      </c>
      <c r="S28" s="362"/>
      <c r="T28" s="363" t="s">
        <v>269</v>
      </c>
      <c r="U28" s="362"/>
    </row>
    <row r="29" spans="1:31" s="137" customFormat="1">
      <c r="A29" s="114"/>
      <c r="B29" s="160"/>
      <c r="C29" s="160"/>
      <c r="D29" s="318"/>
      <c r="E29" s="318"/>
      <c r="F29" s="318"/>
      <c r="G29" s="318"/>
      <c r="H29" s="318"/>
      <c r="I29" s="318"/>
      <c r="J29" s="318"/>
      <c r="K29" s="318"/>
      <c r="L29" s="318"/>
      <c r="M29" s="318"/>
      <c r="N29" s="318"/>
      <c r="O29" s="318"/>
      <c r="P29" s="318"/>
      <c r="Q29" s="318"/>
      <c r="R29" s="318"/>
      <c r="S29" s="318"/>
      <c r="T29" s="318"/>
      <c r="U29" s="318"/>
    </row>
    <row r="30" spans="1:31" s="137" customFormat="1" ht="23.25" customHeight="1">
      <c r="B30" s="181" t="s">
        <v>226</v>
      </c>
      <c r="C30" s="181"/>
      <c r="D30" s="182">
        <v>21054539.399999999</v>
      </c>
      <c r="E30" s="182"/>
      <c r="F30" s="182">
        <v>1769301.11</v>
      </c>
      <c r="G30" s="182"/>
      <c r="H30" s="182">
        <v>68357055.620000005</v>
      </c>
      <c r="I30" s="182"/>
      <c r="J30" s="182">
        <v>120815844.94</v>
      </c>
      <c r="K30" s="182"/>
      <c r="L30" s="182">
        <v>2211149.34</v>
      </c>
      <c r="M30" s="182"/>
      <c r="N30" s="182">
        <v>11363032.41</v>
      </c>
      <c r="O30" s="182"/>
      <c r="P30" s="182">
        <v>1756110.74</v>
      </c>
      <c r="Q30" s="182"/>
      <c r="R30" s="182">
        <v>0</v>
      </c>
      <c r="S30" s="182"/>
      <c r="T30" s="182">
        <f>SUM(D30:R30)</f>
        <v>227327033.56</v>
      </c>
      <c r="U30" s="182"/>
    </row>
    <row r="31" spans="1:31" s="137" customFormat="1" ht="15" hidden="1" customHeight="1">
      <c r="B31" s="137" t="s">
        <v>371</v>
      </c>
      <c r="D31" s="183"/>
      <c r="E31" s="183"/>
      <c r="F31" s="183"/>
      <c r="G31" s="183"/>
      <c r="H31" s="183"/>
      <c r="I31" s="183"/>
      <c r="J31" s="183"/>
      <c r="K31" s="183"/>
      <c r="L31" s="183"/>
      <c r="M31" s="183"/>
      <c r="N31" s="183"/>
      <c r="O31" s="183"/>
      <c r="P31" s="183"/>
      <c r="Q31" s="183"/>
      <c r="R31" s="183"/>
      <c r="S31" s="183"/>
      <c r="T31" s="182">
        <f>SUM(D31:R31)</f>
        <v>0</v>
      </c>
      <c r="U31" s="183"/>
    </row>
    <row r="32" spans="1:31" s="137" customFormat="1" ht="15" hidden="1" customHeight="1">
      <c r="D32" s="183"/>
      <c r="E32" s="183"/>
      <c r="F32" s="183"/>
      <c r="G32" s="183"/>
      <c r="H32" s="183"/>
      <c r="I32" s="183"/>
      <c r="J32" s="183"/>
      <c r="K32" s="183"/>
      <c r="L32" s="183"/>
      <c r="M32" s="183"/>
      <c r="N32" s="183"/>
      <c r="O32" s="183"/>
      <c r="P32" s="183"/>
      <c r="Q32" s="183"/>
      <c r="R32" s="183"/>
      <c r="S32" s="183"/>
      <c r="T32" s="182"/>
      <c r="U32" s="183"/>
    </row>
    <row r="33" spans="2:21" s="137" customFormat="1">
      <c r="B33" s="129" t="s">
        <v>227</v>
      </c>
      <c r="D33" s="184">
        <v>0</v>
      </c>
      <c r="E33" s="183"/>
      <c r="F33" s="184">
        <v>0</v>
      </c>
      <c r="G33" s="183"/>
      <c r="H33" s="184">
        <v>0</v>
      </c>
      <c r="I33" s="183"/>
      <c r="J33" s="184">
        <v>11038732.99</v>
      </c>
      <c r="K33" s="183"/>
      <c r="L33" s="184">
        <v>-2211149.34</v>
      </c>
      <c r="M33" s="183"/>
      <c r="N33" s="184">
        <v>-11363032.41</v>
      </c>
      <c r="O33" s="183"/>
      <c r="P33" s="184">
        <v>-1756110.74</v>
      </c>
      <c r="Q33" s="183"/>
      <c r="R33" s="184">
        <v>0</v>
      </c>
      <c r="S33" s="183"/>
      <c r="T33" s="185">
        <f>SUM(D33:R33)</f>
        <v>-4291559.5</v>
      </c>
      <c r="U33" s="183"/>
    </row>
    <row r="34" spans="2:21" s="137" customFormat="1" ht="30.75" customHeight="1">
      <c r="B34" s="181" t="s">
        <v>235</v>
      </c>
      <c r="C34" s="181"/>
      <c r="D34" s="182">
        <f>SUM(D30:D33)</f>
        <v>21054539.399999999</v>
      </c>
      <c r="E34" s="182"/>
      <c r="F34" s="182">
        <f>SUM(F30:F33)</f>
        <v>1769301.11</v>
      </c>
      <c r="G34" s="182"/>
      <c r="H34" s="182">
        <f>SUM(H30:H33)</f>
        <v>68357055.620000005</v>
      </c>
      <c r="I34" s="182"/>
      <c r="J34" s="182">
        <f>SUM(J30:J33)</f>
        <v>131854577.92999999</v>
      </c>
      <c r="K34" s="182"/>
      <c r="L34" s="182">
        <f>SUM(L30:L33)</f>
        <v>0</v>
      </c>
      <c r="M34" s="182"/>
      <c r="N34" s="182">
        <f>SUM(N30:N33)</f>
        <v>0</v>
      </c>
      <c r="O34" s="182"/>
      <c r="P34" s="182">
        <f>SUM(P30:P33)</f>
        <v>0</v>
      </c>
      <c r="Q34" s="182"/>
      <c r="R34" s="182">
        <f>SUM(R30:R33)</f>
        <v>0</v>
      </c>
      <c r="S34" s="182"/>
      <c r="T34" s="182">
        <f>SUM(D34:R34)</f>
        <v>223035474.06</v>
      </c>
      <c r="U34" s="182"/>
    </row>
    <row r="35" spans="2:21" s="137" customFormat="1">
      <c r="B35" s="129" t="s">
        <v>228</v>
      </c>
      <c r="D35" s="183">
        <v>4293380.4000000004</v>
      </c>
      <c r="E35" s="183"/>
      <c r="F35" s="183">
        <v>0</v>
      </c>
      <c r="G35" s="183"/>
      <c r="H35" s="183">
        <v>32228931.609999999</v>
      </c>
      <c r="I35" s="183"/>
      <c r="J35" s="183">
        <f>21360050.58-7139040</f>
        <v>14221010.579999998</v>
      </c>
      <c r="K35" s="183"/>
      <c r="L35" s="183">
        <v>0</v>
      </c>
      <c r="M35" s="183"/>
      <c r="N35" s="183">
        <v>0</v>
      </c>
      <c r="O35" s="183"/>
      <c r="P35" s="183">
        <v>0</v>
      </c>
      <c r="Q35" s="183"/>
      <c r="R35" s="183">
        <v>0</v>
      </c>
      <c r="S35" s="183"/>
      <c r="T35" s="182">
        <f>SUM(D35:R35)</f>
        <v>50743322.589999996</v>
      </c>
      <c r="U35" s="183"/>
    </row>
    <row r="36" spans="2:21" s="137" customFormat="1">
      <c r="B36" s="129" t="s">
        <v>179</v>
      </c>
      <c r="D36" s="183">
        <v>0</v>
      </c>
      <c r="E36" s="183"/>
      <c r="F36" s="183">
        <v>0</v>
      </c>
      <c r="G36" s="183"/>
      <c r="H36" s="183">
        <f>-100585987.23+93894151.83</f>
        <v>-6691835.400000006</v>
      </c>
      <c r="I36" s="183"/>
      <c r="J36" s="183">
        <v>-20055993.719999999</v>
      </c>
      <c r="K36" s="183"/>
      <c r="L36" s="183">
        <v>0</v>
      </c>
      <c r="M36" s="183"/>
      <c r="N36" s="183">
        <v>0</v>
      </c>
      <c r="O36" s="183"/>
      <c r="P36" s="183">
        <v>0</v>
      </c>
      <c r="Q36" s="183"/>
      <c r="R36" s="183">
        <v>0</v>
      </c>
      <c r="S36" s="183"/>
      <c r="T36" s="182">
        <f>SUM(D36:R36)</f>
        <v>-26747829.120000005</v>
      </c>
      <c r="U36" s="183"/>
    </row>
    <row r="37" spans="2:21" s="137" customFormat="1">
      <c r="B37" s="129" t="s">
        <v>63</v>
      </c>
      <c r="D37" s="183">
        <v>0</v>
      </c>
      <c r="E37" s="183"/>
      <c r="F37" s="183">
        <v>0</v>
      </c>
      <c r="G37" s="183"/>
      <c r="H37" s="183">
        <v>0</v>
      </c>
      <c r="I37" s="183"/>
      <c r="J37" s="183">
        <v>0</v>
      </c>
      <c r="K37" s="183"/>
      <c r="L37" s="183">
        <v>0</v>
      </c>
      <c r="M37" s="183"/>
      <c r="N37" s="183">
        <v>0</v>
      </c>
      <c r="O37" s="183"/>
      <c r="P37" s="183">
        <v>0</v>
      </c>
      <c r="Q37" s="183"/>
      <c r="R37" s="183">
        <v>3849785.23</v>
      </c>
      <c r="S37" s="183"/>
      <c r="T37" s="182">
        <f>SUM(D37:S37)</f>
        <v>3849785.23</v>
      </c>
      <c r="U37" s="183"/>
    </row>
    <row r="38" spans="2:21" s="137" customFormat="1">
      <c r="B38" s="129" t="s">
        <v>64</v>
      </c>
      <c r="D38" s="184">
        <v>0</v>
      </c>
      <c r="E38" s="183"/>
      <c r="F38" s="184">
        <v>0</v>
      </c>
      <c r="G38" s="183"/>
      <c r="H38" s="184">
        <v>0</v>
      </c>
      <c r="I38" s="183"/>
      <c r="J38" s="184">
        <v>0</v>
      </c>
      <c r="K38" s="183"/>
      <c r="L38" s="184">
        <v>0</v>
      </c>
      <c r="M38" s="183"/>
      <c r="N38" s="184">
        <v>0</v>
      </c>
      <c r="O38" s="183"/>
      <c r="P38" s="184">
        <v>0</v>
      </c>
      <c r="Q38" s="183"/>
      <c r="R38" s="184">
        <v>-1347424.83</v>
      </c>
      <c r="S38" s="183"/>
      <c r="T38" s="185">
        <f>SUM(D38:R38)</f>
        <v>-1347424.83</v>
      </c>
      <c r="U38" s="183"/>
    </row>
    <row r="39" spans="2:21" s="137" customFormat="1">
      <c r="B39" s="129"/>
      <c r="D39" s="183"/>
      <c r="E39" s="183"/>
      <c r="F39" s="183"/>
      <c r="G39" s="183"/>
      <c r="H39" s="183"/>
      <c r="I39" s="183"/>
      <c r="J39" s="183"/>
      <c r="K39" s="183"/>
      <c r="L39" s="183"/>
      <c r="M39" s="183"/>
      <c r="N39" s="183"/>
      <c r="O39" s="183"/>
      <c r="P39" s="183"/>
      <c r="Q39" s="183"/>
      <c r="R39" s="183"/>
      <c r="S39" s="183"/>
      <c r="T39" s="182">
        <f>SUM(D39:R39)</f>
        <v>0</v>
      </c>
      <c r="U39" s="183"/>
    </row>
    <row r="40" spans="2:21" s="137" customFormat="1">
      <c r="B40" s="133" t="s">
        <v>275</v>
      </c>
      <c r="C40" s="133"/>
      <c r="D40" s="182">
        <f>SUM(D34:D39)</f>
        <v>25347919.799999997</v>
      </c>
      <c r="E40" s="182"/>
      <c r="F40" s="182">
        <f>SUM(F34:F39)</f>
        <v>1769301.11</v>
      </c>
      <c r="G40" s="182"/>
      <c r="H40" s="182">
        <f>SUM(H34:H39)</f>
        <v>93894151.829999998</v>
      </c>
      <c r="I40" s="182"/>
      <c r="J40" s="182">
        <f>SUM(J34:J39)</f>
        <v>126019594.78999999</v>
      </c>
      <c r="K40" s="182"/>
      <c r="L40" s="182">
        <f>SUM(L34:L39)</f>
        <v>0</v>
      </c>
      <c r="M40" s="182"/>
      <c r="N40" s="182">
        <f>SUM(N34:N39)</f>
        <v>0</v>
      </c>
      <c r="O40" s="182"/>
      <c r="P40" s="182">
        <f>SUM(P34:P39)</f>
        <v>0</v>
      </c>
      <c r="Q40" s="182"/>
      <c r="R40" s="182">
        <f>SUM(R30:R39)</f>
        <v>2502360.4</v>
      </c>
      <c r="S40" s="182"/>
      <c r="T40" s="182">
        <f>SUM(D40:R40)</f>
        <v>249533327.92999998</v>
      </c>
      <c r="U40" s="182"/>
    </row>
    <row r="41" spans="2:21" s="137" customFormat="1">
      <c r="B41" s="129"/>
      <c r="C41" s="141"/>
      <c r="D41" s="161"/>
      <c r="E41" s="161"/>
      <c r="F41" s="161"/>
      <c r="G41" s="161"/>
      <c r="H41" s="161"/>
      <c r="I41" s="161"/>
      <c r="J41" s="161"/>
      <c r="K41" s="161"/>
      <c r="L41" s="161"/>
      <c r="M41" s="161"/>
      <c r="N41" s="161"/>
      <c r="O41" s="161"/>
      <c r="P41" s="161"/>
      <c r="Q41" s="161"/>
      <c r="R41" s="182"/>
      <c r="S41" s="182"/>
      <c r="T41" s="182"/>
      <c r="U41" s="182"/>
    </row>
    <row r="42" spans="2:21" s="137" customFormat="1">
      <c r="B42" s="129" t="s">
        <v>228</v>
      </c>
      <c r="D42" s="183">
        <v>4442399.26</v>
      </c>
      <c r="E42" s="183"/>
      <c r="F42" s="183">
        <v>0</v>
      </c>
      <c r="G42" s="183"/>
      <c r="H42" s="183">
        <f>48346794.1-8430000</f>
        <v>39916794.100000001</v>
      </c>
      <c r="I42" s="183"/>
      <c r="J42" s="183">
        <v>7384062.5999999996</v>
      </c>
      <c r="K42" s="183"/>
      <c r="L42" s="183">
        <v>0</v>
      </c>
      <c r="M42" s="183"/>
      <c r="N42" s="183">
        <v>0</v>
      </c>
      <c r="O42" s="183"/>
      <c r="P42" s="183">
        <v>0</v>
      </c>
      <c r="Q42" s="183"/>
      <c r="R42" s="183">
        <v>0</v>
      </c>
      <c r="S42" s="183"/>
      <c r="T42" s="182">
        <f>SUM(D42:R42)</f>
        <v>51743255.960000001</v>
      </c>
      <c r="U42" s="183"/>
    </row>
    <row r="43" spans="2:21" s="137" customFormat="1">
      <c r="B43" s="129" t="s">
        <v>63</v>
      </c>
      <c r="D43" s="183">
        <v>0</v>
      </c>
      <c r="E43" s="183"/>
      <c r="F43" s="183">
        <v>0</v>
      </c>
      <c r="G43" s="183"/>
      <c r="H43" s="183">
        <v>0</v>
      </c>
      <c r="I43" s="183"/>
      <c r="J43" s="183">
        <v>0</v>
      </c>
      <c r="K43" s="183"/>
      <c r="L43" s="183">
        <v>0</v>
      </c>
      <c r="M43" s="183"/>
      <c r="N43" s="183">
        <v>0</v>
      </c>
      <c r="O43" s="183"/>
      <c r="P43" s="183">
        <v>0</v>
      </c>
      <c r="Q43" s="183"/>
      <c r="R43" s="183">
        <v>28861191</v>
      </c>
      <c r="S43" s="183"/>
      <c r="T43" s="182">
        <f>SUM(D43:R43)</f>
        <v>28861191</v>
      </c>
      <c r="U43" s="183"/>
    </row>
    <row r="44" spans="2:21" s="137" customFormat="1" ht="21.75" customHeight="1">
      <c r="B44" s="129" t="s">
        <v>64</v>
      </c>
      <c r="D44" s="162">
        <v>0</v>
      </c>
      <c r="E44" s="162"/>
      <c r="F44" s="162">
        <v>0</v>
      </c>
      <c r="G44" s="162"/>
      <c r="H44" s="162">
        <v>0</v>
      </c>
      <c r="I44" s="162"/>
      <c r="J44" s="162">
        <v>0</v>
      </c>
      <c r="K44" s="162"/>
      <c r="L44" s="162">
        <v>0</v>
      </c>
      <c r="M44" s="162"/>
      <c r="N44" s="162">
        <v>0</v>
      </c>
      <c r="O44" s="162"/>
      <c r="P44" s="162">
        <v>0</v>
      </c>
      <c r="Q44" s="162"/>
      <c r="R44" s="183">
        <v>-10101416.85</v>
      </c>
      <c r="S44" s="183"/>
      <c r="T44" s="182">
        <f>SUM(D44:R44)</f>
        <v>-10101416.85</v>
      </c>
      <c r="U44" s="183"/>
    </row>
    <row r="45" spans="2:21" s="137" customFormat="1" ht="29.25" customHeight="1">
      <c r="B45" s="133" t="s">
        <v>276</v>
      </c>
      <c r="D45" s="186">
        <f>SUM(D40:D44)</f>
        <v>29790319.059999995</v>
      </c>
      <c r="E45" s="192"/>
      <c r="F45" s="186">
        <f>SUM(F40:F44)</f>
        <v>1769301.11</v>
      </c>
      <c r="G45" s="192"/>
      <c r="H45" s="186">
        <f>SUM(H40:H44)</f>
        <v>133810945.93000001</v>
      </c>
      <c r="I45" s="192"/>
      <c r="J45" s="186">
        <f>SUM(J40:J44)</f>
        <v>133403657.38999999</v>
      </c>
      <c r="K45" s="192"/>
      <c r="L45" s="186">
        <f>SUM(L40:L44)</f>
        <v>0</v>
      </c>
      <c r="M45" s="192"/>
      <c r="N45" s="186">
        <f>SUM(N40:N44)</f>
        <v>0</v>
      </c>
      <c r="O45" s="192"/>
      <c r="P45" s="186">
        <f>SUM(P40:P44)</f>
        <v>0</v>
      </c>
      <c r="Q45" s="193"/>
      <c r="R45" s="186">
        <f>SUM(R40:R44)</f>
        <v>21262134.549999997</v>
      </c>
      <c r="S45" s="192"/>
      <c r="T45" s="187">
        <f>SUM(D45:R45)</f>
        <v>320036358.04000002</v>
      </c>
      <c r="U45" s="192"/>
    </row>
    <row r="46" spans="2:21" s="137" customFormat="1"/>
    <row r="47" spans="2:21" s="137" customFormat="1"/>
    <row r="48" spans="2:21" s="137" customFormat="1"/>
    <row r="49" s="137" customFormat="1"/>
    <row r="50" s="137" customFormat="1"/>
    <row r="51" s="137" customFormat="1"/>
    <row r="52" s="137" customFormat="1"/>
    <row r="53" s="137" customFormat="1"/>
    <row r="54" s="137" customFormat="1"/>
    <row r="55" s="137" customFormat="1"/>
    <row r="56" s="137" customFormat="1"/>
    <row r="57" s="137" customFormat="1"/>
    <row r="58" s="137" customFormat="1"/>
    <row r="59" s="137" customFormat="1"/>
    <row r="60" s="137" customFormat="1"/>
    <row r="61" s="137" customFormat="1"/>
    <row r="62" s="137" customFormat="1"/>
    <row r="63" s="137" customFormat="1"/>
    <row r="64" s="137" customFormat="1"/>
    <row r="65" s="137" customFormat="1"/>
    <row r="66" s="137" customFormat="1"/>
    <row r="67" s="137" customFormat="1"/>
    <row r="68" s="137" customFormat="1"/>
    <row r="69" s="137" customFormat="1"/>
    <row r="70" s="137" customFormat="1"/>
    <row r="71" s="137" customFormat="1"/>
    <row r="72" s="137" customFormat="1"/>
    <row r="73" s="137" customFormat="1"/>
    <row r="74" s="137" customFormat="1"/>
    <row r="75" s="137" customFormat="1"/>
    <row r="76" s="137" customFormat="1"/>
    <row r="77" s="137" customFormat="1"/>
    <row r="78" s="137" customFormat="1"/>
    <row r="79" s="137" customFormat="1"/>
    <row r="80" s="137" customFormat="1"/>
    <row r="81" s="137" customFormat="1"/>
    <row r="82" s="137" customFormat="1"/>
    <row r="83" s="137" customFormat="1"/>
    <row r="84" s="137" customFormat="1"/>
    <row r="85" s="137" customFormat="1"/>
    <row r="86" s="137" customFormat="1"/>
    <row r="87" s="137" customFormat="1"/>
    <row r="88" s="137" customFormat="1"/>
    <row r="89" s="137" customFormat="1"/>
    <row r="90" s="137" customFormat="1"/>
    <row r="91" s="137" customFormat="1"/>
  </sheetData>
  <mergeCells count="2">
    <mergeCell ref="D6:X6"/>
    <mergeCell ref="Y6:AE6"/>
  </mergeCells>
  <phoneticPr fontId="0" type="noConversion"/>
  <printOptions horizontalCentered="1"/>
  <pageMargins left="0.73619999999999997" right="0" top="0.98419999999999996" bottom="0.16" header="0.433" footer="0"/>
  <pageSetup paperSize="9" scale="44" orientation="landscape" r:id="rId1"/>
  <headerFooter alignWithMargins="0">
    <oddFooter>&amp;L&amp;"Times New Roman Greek,Italic"&amp;11Draft for discussion purposes only&amp;R41</oddFooter>
  </headerFooter>
</worksheet>
</file>

<file path=xl/worksheets/sheet12.xml><?xml version="1.0" encoding="utf-8"?>
<worksheet xmlns="http://schemas.openxmlformats.org/spreadsheetml/2006/main" xmlns:r="http://schemas.openxmlformats.org/officeDocument/2006/relationships">
  <sheetPr>
    <pageSetUpPr fitToPage="1"/>
  </sheetPr>
  <dimension ref="A1:AA91"/>
  <sheetViews>
    <sheetView topLeftCell="E6" zoomScaleNormal="100" zoomScaleSheetLayoutView="75" workbookViewId="0">
      <selection activeCell="A3" sqref="A3:T22"/>
    </sheetView>
  </sheetViews>
  <sheetFormatPr defaultColWidth="10.6640625" defaultRowHeight="15"/>
  <cols>
    <col min="1" max="1" width="6.5" style="155" bestFit="1" customWidth="1"/>
    <col min="2" max="2" width="58.83203125" style="155" customWidth="1"/>
    <col min="3" max="3" width="0.6640625" style="155" customWidth="1"/>
    <col min="4" max="4" width="17" style="155" customWidth="1"/>
    <col min="5" max="5" width="1.1640625" style="137" customWidth="1"/>
    <col min="6" max="6" width="15.6640625" style="155" bestFit="1" customWidth="1"/>
    <col min="7" max="7" width="1.1640625" style="137" customWidth="1"/>
    <col min="8" max="8" width="18.33203125" style="155" bestFit="1" customWidth="1"/>
    <col min="9" max="9" width="1.1640625" style="137" customWidth="1"/>
    <col min="10" max="10" width="18.83203125" style="155" bestFit="1" customWidth="1"/>
    <col min="11" max="11" width="1.1640625" style="137" customWidth="1"/>
    <col min="12" max="12" width="17.5" style="155" bestFit="1" customWidth="1"/>
    <col min="13" max="13" width="1.1640625" style="137" customWidth="1"/>
    <col min="14" max="14" width="18.83203125" style="155" bestFit="1" customWidth="1"/>
    <col min="15" max="15" width="1.1640625" style="137" customWidth="1"/>
    <col min="16" max="16" width="17.5" style="155" customWidth="1"/>
    <col min="17" max="17" width="1.1640625" style="137" customWidth="1"/>
    <col min="18" max="18" width="17.5" style="155" customWidth="1"/>
    <col min="19" max="19" width="1.1640625" style="137" customWidth="1"/>
    <col min="20" max="20" width="18.83203125" style="155" bestFit="1" customWidth="1"/>
    <col min="21" max="21" width="18" style="155" customWidth="1"/>
    <col min="22" max="27" width="17.83203125" style="155" customWidth="1"/>
    <col min="28" max="16384" width="10.6640625" style="155"/>
  </cols>
  <sheetData>
    <row r="1" spans="1:27">
      <c r="B1" s="159"/>
      <c r="C1" s="159"/>
      <c r="D1" s="77"/>
      <c r="E1" s="77"/>
      <c r="F1" s="77"/>
      <c r="G1" s="77"/>
      <c r="H1" s="77"/>
      <c r="I1" s="77"/>
      <c r="J1" s="77"/>
      <c r="K1" s="77"/>
      <c r="L1" s="73"/>
      <c r="M1" s="73"/>
      <c r="N1" s="77"/>
      <c r="O1" s="77"/>
      <c r="P1" s="77"/>
      <c r="Q1" s="77"/>
      <c r="R1" s="77"/>
      <c r="S1" s="77"/>
      <c r="T1" s="77"/>
      <c r="U1" s="77"/>
      <c r="V1" s="77"/>
      <c r="W1" s="73"/>
    </row>
    <row r="3" spans="1:27" ht="25.5">
      <c r="A3" s="163">
        <v>25</v>
      </c>
      <c r="B3" s="163" t="s">
        <v>183</v>
      </c>
      <c r="C3" s="109"/>
    </row>
    <row r="4" spans="1:27" ht="25.5">
      <c r="A4" s="163"/>
      <c r="B4" s="237" t="s">
        <v>187</v>
      </c>
      <c r="C4" s="109"/>
    </row>
    <row r="5" spans="1:27" s="114" customFormat="1" ht="86.25">
      <c r="A5" s="180"/>
      <c r="B5" s="209" t="s">
        <v>2</v>
      </c>
      <c r="C5" s="180"/>
      <c r="D5" s="150" t="s">
        <v>185</v>
      </c>
      <c r="E5" s="150"/>
      <c r="F5" s="150" t="s">
        <v>184</v>
      </c>
      <c r="G5" s="150"/>
      <c r="H5" s="150" t="s">
        <v>219</v>
      </c>
      <c r="I5" s="150"/>
      <c r="J5" s="150" t="s">
        <v>221</v>
      </c>
      <c r="K5" s="150"/>
      <c r="L5" s="150" t="s">
        <v>178</v>
      </c>
      <c r="M5" s="150"/>
      <c r="N5" s="150" t="s">
        <v>236</v>
      </c>
      <c r="O5" s="150"/>
      <c r="P5" s="150" t="s">
        <v>220</v>
      </c>
      <c r="Q5" s="150"/>
      <c r="R5" s="150" t="s">
        <v>237</v>
      </c>
      <c r="S5" s="150"/>
      <c r="T5" s="149" t="s">
        <v>269</v>
      </c>
      <c r="U5" s="149"/>
      <c r="V5" s="149"/>
      <c r="W5" s="149"/>
      <c r="X5" s="149"/>
      <c r="Y5" s="149"/>
      <c r="Z5" s="149"/>
      <c r="AA5" s="149"/>
    </row>
    <row r="6" spans="1:27" s="114" customFormat="1">
      <c r="B6" s="160"/>
      <c r="C6" s="160"/>
      <c r="D6" s="640"/>
      <c r="E6" s="640"/>
      <c r="F6" s="640"/>
      <c r="G6" s="640"/>
      <c r="H6" s="640"/>
      <c r="I6" s="640"/>
      <c r="J6" s="640"/>
      <c r="K6" s="640"/>
      <c r="L6" s="640"/>
      <c r="M6" s="640"/>
      <c r="N6" s="640"/>
      <c r="O6" s="640"/>
      <c r="P6" s="640"/>
      <c r="Q6" s="640"/>
      <c r="R6" s="640"/>
      <c r="S6" s="640"/>
      <c r="T6" s="640"/>
      <c r="U6" s="640"/>
      <c r="V6" s="640"/>
      <c r="W6" s="640"/>
      <c r="X6" s="640"/>
      <c r="Y6" s="640"/>
      <c r="Z6" s="640"/>
      <c r="AA6" s="640"/>
    </row>
    <row r="7" spans="1:27" s="137" customFormat="1" ht="17.25" customHeight="1">
      <c r="B7" s="181" t="s">
        <v>226</v>
      </c>
      <c r="C7" s="181"/>
      <c r="D7" s="182">
        <v>21054539.399999999</v>
      </c>
      <c r="E7" s="182"/>
      <c r="F7" s="182">
        <v>1769301.11</v>
      </c>
      <c r="G7" s="182"/>
      <c r="H7" s="182">
        <v>68357055.620000005</v>
      </c>
      <c r="I7" s="182"/>
      <c r="J7" s="182">
        <v>120815844.94</v>
      </c>
      <c r="K7" s="182"/>
      <c r="L7" s="182">
        <v>2211149.34</v>
      </c>
      <c r="M7" s="182"/>
      <c r="N7" s="182">
        <v>11363032.41</v>
      </c>
      <c r="O7" s="182"/>
      <c r="P7" s="182">
        <v>1756110.74</v>
      </c>
      <c r="Q7" s="182"/>
      <c r="R7" s="182">
        <v>0</v>
      </c>
      <c r="S7" s="182"/>
      <c r="T7" s="182">
        <f>SUM(D7:R7)</f>
        <v>227327033.56</v>
      </c>
      <c r="U7" s="77"/>
      <c r="V7" s="77"/>
      <c r="W7" s="77"/>
      <c r="X7" s="77"/>
      <c r="Y7" s="77"/>
      <c r="Z7" s="77"/>
      <c r="AA7" s="77"/>
    </row>
    <row r="8" spans="1:27" s="137" customFormat="1" ht="17.25" hidden="1" customHeight="1">
      <c r="B8" s="137" t="s">
        <v>371</v>
      </c>
      <c r="D8" s="183"/>
      <c r="E8" s="183"/>
      <c r="F8" s="183"/>
      <c r="G8" s="183"/>
      <c r="H8" s="183"/>
      <c r="I8" s="183"/>
      <c r="J8" s="183"/>
      <c r="K8" s="183"/>
      <c r="L8" s="183"/>
      <c r="M8" s="183"/>
      <c r="N8" s="183"/>
      <c r="O8" s="183"/>
      <c r="P8" s="183"/>
      <c r="Q8" s="183"/>
      <c r="R8" s="183"/>
      <c r="S8" s="183"/>
      <c r="T8" s="182">
        <f>SUM(D8:R8)</f>
        <v>0</v>
      </c>
      <c r="U8" s="154"/>
      <c r="V8" s="154"/>
      <c r="W8" s="154"/>
      <c r="X8" s="154"/>
      <c r="Y8" s="154"/>
      <c r="Z8" s="154"/>
      <c r="AA8" s="154"/>
    </row>
    <row r="9" spans="1:27" s="137" customFormat="1" ht="17.25" hidden="1" customHeight="1">
      <c r="D9" s="183"/>
      <c r="E9" s="183"/>
      <c r="F9" s="183"/>
      <c r="G9" s="183"/>
      <c r="H9" s="183"/>
      <c r="I9" s="183"/>
      <c r="J9" s="183"/>
      <c r="K9" s="183"/>
      <c r="L9" s="183"/>
      <c r="M9" s="183"/>
      <c r="N9" s="183"/>
      <c r="O9" s="183"/>
      <c r="P9" s="183"/>
      <c r="Q9" s="183"/>
      <c r="R9" s="183"/>
      <c r="S9" s="183"/>
      <c r="T9" s="182"/>
      <c r="U9" s="154"/>
      <c r="V9" s="154"/>
      <c r="W9" s="154"/>
      <c r="X9" s="154"/>
      <c r="Y9" s="154"/>
      <c r="Z9" s="154"/>
      <c r="AA9" s="154"/>
    </row>
    <row r="10" spans="1:27" s="137" customFormat="1" ht="17.25" customHeight="1">
      <c r="B10" s="129" t="s">
        <v>227</v>
      </c>
      <c r="D10" s="184">
        <v>0</v>
      </c>
      <c r="E10" s="183"/>
      <c r="F10" s="184">
        <v>0</v>
      </c>
      <c r="G10" s="183"/>
      <c r="H10" s="184">
        <v>0</v>
      </c>
      <c r="I10" s="183"/>
      <c r="J10" s="184">
        <v>11038732.99</v>
      </c>
      <c r="K10" s="183"/>
      <c r="L10" s="184">
        <v>-2211149.34</v>
      </c>
      <c r="M10" s="183"/>
      <c r="N10" s="184">
        <v>-11363032.41</v>
      </c>
      <c r="O10" s="183"/>
      <c r="P10" s="184">
        <v>-1756110.74</v>
      </c>
      <c r="Q10" s="183"/>
      <c r="R10" s="184">
        <v>0</v>
      </c>
      <c r="S10" s="183"/>
      <c r="T10" s="185">
        <f t="shared" ref="T10:T17" si="0">SUM(D10:R10)</f>
        <v>-4291559.5</v>
      </c>
      <c r="U10" s="154"/>
      <c r="V10" s="154"/>
      <c r="W10" s="154"/>
      <c r="X10" s="154"/>
      <c r="Y10" s="154"/>
      <c r="Z10" s="154"/>
      <c r="AA10" s="154"/>
    </row>
    <row r="11" spans="1:27" s="137" customFormat="1" ht="17.25" customHeight="1">
      <c r="B11" s="181" t="s">
        <v>235</v>
      </c>
      <c r="C11" s="181"/>
      <c r="D11" s="182">
        <f>SUM(D7:D10)</f>
        <v>21054539.399999999</v>
      </c>
      <c r="E11" s="182"/>
      <c r="F11" s="182">
        <f>SUM(F7:F10)</f>
        <v>1769301.11</v>
      </c>
      <c r="G11" s="182"/>
      <c r="H11" s="182">
        <f>SUM(H7:H10)</f>
        <v>68357055.620000005</v>
      </c>
      <c r="I11" s="182"/>
      <c r="J11" s="182">
        <f>SUM(J7:J10)</f>
        <v>131854577.92999999</v>
      </c>
      <c r="K11" s="182"/>
      <c r="L11" s="182">
        <f>SUM(L7:L10)</f>
        <v>0</v>
      </c>
      <c r="M11" s="182"/>
      <c r="N11" s="182">
        <f>SUM(N7:N10)</f>
        <v>0</v>
      </c>
      <c r="O11" s="182"/>
      <c r="P11" s="182">
        <f>SUM(P7:P10)</f>
        <v>0</v>
      </c>
      <c r="Q11" s="182"/>
      <c r="R11" s="182">
        <f>SUM(R7:R10)</f>
        <v>0</v>
      </c>
      <c r="S11" s="182"/>
      <c r="T11" s="182">
        <f t="shared" si="0"/>
        <v>223035474.06</v>
      </c>
      <c r="U11" s="77"/>
      <c r="V11" s="77"/>
      <c r="W11" s="77"/>
      <c r="X11" s="77"/>
      <c r="Y11" s="77"/>
      <c r="Z11" s="77"/>
      <c r="AA11" s="77"/>
    </row>
    <row r="12" spans="1:27" s="137" customFormat="1" ht="17.25" customHeight="1">
      <c r="B12" s="129" t="s">
        <v>228</v>
      </c>
      <c r="D12" s="183">
        <v>4293380.4000000004</v>
      </c>
      <c r="E12" s="183"/>
      <c r="F12" s="183">
        <v>0</v>
      </c>
      <c r="G12" s="183"/>
      <c r="H12" s="183">
        <v>32228931.609999999</v>
      </c>
      <c r="I12" s="183"/>
      <c r="J12" s="183">
        <f>21360050.58-7139040</f>
        <v>14221010.579999998</v>
      </c>
      <c r="K12" s="183"/>
      <c r="L12" s="183">
        <v>0</v>
      </c>
      <c r="M12" s="183"/>
      <c r="N12" s="183">
        <v>0</v>
      </c>
      <c r="O12" s="183"/>
      <c r="P12" s="183">
        <v>0</v>
      </c>
      <c r="Q12" s="183"/>
      <c r="R12" s="183">
        <v>0</v>
      </c>
      <c r="S12" s="183"/>
      <c r="T12" s="182">
        <f t="shared" si="0"/>
        <v>50743322.589999996</v>
      </c>
      <c r="U12" s="154"/>
      <c r="V12" s="154"/>
      <c r="W12" s="154"/>
      <c r="X12" s="154"/>
      <c r="Y12" s="154"/>
      <c r="Z12" s="154"/>
      <c r="AA12" s="154"/>
    </row>
    <row r="13" spans="1:27" s="137" customFormat="1" ht="17.25" customHeight="1">
      <c r="B13" s="129" t="s">
        <v>179</v>
      </c>
      <c r="D13" s="183">
        <v>0</v>
      </c>
      <c r="E13" s="183"/>
      <c r="F13" s="183">
        <v>0</v>
      </c>
      <c r="G13" s="183"/>
      <c r="H13" s="183">
        <f>-100585987.23+93894151.83</f>
        <v>-6691835.400000006</v>
      </c>
      <c r="I13" s="183"/>
      <c r="J13" s="183">
        <v>-20055993.719999999</v>
      </c>
      <c r="K13" s="183"/>
      <c r="L13" s="183">
        <v>0</v>
      </c>
      <c r="M13" s="183"/>
      <c r="N13" s="183">
        <v>0</v>
      </c>
      <c r="O13" s="183"/>
      <c r="P13" s="183">
        <v>0</v>
      </c>
      <c r="Q13" s="183"/>
      <c r="R13" s="183">
        <v>0</v>
      </c>
      <c r="S13" s="183"/>
      <c r="T13" s="182">
        <f t="shared" si="0"/>
        <v>-26747829.120000005</v>
      </c>
      <c r="U13" s="154"/>
      <c r="V13" s="154"/>
      <c r="W13" s="154"/>
      <c r="X13" s="154"/>
      <c r="Y13" s="154"/>
      <c r="Z13" s="154"/>
      <c r="AA13" s="154"/>
    </row>
    <row r="14" spans="1:27" s="137" customFormat="1" ht="17.25" customHeight="1">
      <c r="B14" s="129" t="s">
        <v>63</v>
      </c>
      <c r="D14" s="183">
        <v>0</v>
      </c>
      <c r="E14" s="183"/>
      <c r="F14" s="183">
        <v>0</v>
      </c>
      <c r="G14" s="183"/>
      <c r="H14" s="183">
        <v>0</v>
      </c>
      <c r="I14" s="183"/>
      <c r="J14" s="183">
        <v>0</v>
      </c>
      <c r="K14" s="183"/>
      <c r="L14" s="183">
        <v>0</v>
      </c>
      <c r="M14" s="183"/>
      <c r="N14" s="183">
        <v>0</v>
      </c>
      <c r="O14" s="183"/>
      <c r="P14" s="183">
        <v>0</v>
      </c>
      <c r="Q14" s="183"/>
      <c r="R14" s="183">
        <v>3849785.23</v>
      </c>
      <c r="S14" s="183"/>
      <c r="T14" s="182">
        <f>SUM(D14:S14)</f>
        <v>3849785.23</v>
      </c>
      <c r="U14" s="154"/>
      <c r="V14" s="154"/>
      <c r="W14" s="154"/>
      <c r="X14" s="154"/>
      <c r="Y14" s="154"/>
      <c r="Z14" s="154"/>
      <c r="AA14" s="154"/>
    </row>
    <row r="15" spans="1:27" s="137" customFormat="1" ht="17.25" customHeight="1">
      <c r="B15" s="129" t="s">
        <v>64</v>
      </c>
      <c r="D15" s="184">
        <v>0</v>
      </c>
      <c r="E15" s="183"/>
      <c r="F15" s="184">
        <v>0</v>
      </c>
      <c r="G15" s="183"/>
      <c r="H15" s="184">
        <v>0</v>
      </c>
      <c r="I15" s="183"/>
      <c r="J15" s="184">
        <v>0</v>
      </c>
      <c r="K15" s="183"/>
      <c r="L15" s="184">
        <v>0</v>
      </c>
      <c r="M15" s="183"/>
      <c r="N15" s="184">
        <v>0</v>
      </c>
      <c r="O15" s="183"/>
      <c r="P15" s="184">
        <v>0</v>
      </c>
      <c r="Q15" s="183"/>
      <c r="R15" s="184">
        <v>-1347424.83</v>
      </c>
      <c r="S15" s="183"/>
      <c r="T15" s="185">
        <f t="shared" si="0"/>
        <v>-1347424.83</v>
      </c>
      <c r="U15" s="154"/>
      <c r="V15" s="154"/>
      <c r="W15" s="154"/>
      <c r="X15" s="154"/>
      <c r="Y15" s="154"/>
      <c r="Z15" s="154"/>
      <c r="AA15" s="154"/>
    </row>
    <row r="16" spans="1:27" s="137" customFormat="1" ht="17.25" hidden="1" customHeight="1">
      <c r="B16" s="129" t="s">
        <v>181</v>
      </c>
      <c r="D16" s="183"/>
      <c r="E16" s="183"/>
      <c r="F16" s="183"/>
      <c r="G16" s="183"/>
      <c r="H16" s="183"/>
      <c r="I16" s="183"/>
      <c r="J16" s="183"/>
      <c r="K16" s="183"/>
      <c r="L16" s="183"/>
      <c r="M16" s="183"/>
      <c r="N16" s="183"/>
      <c r="O16" s="183"/>
      <c r="P16" s="183"/>
      <c r="Q16" s="183"/>
      <c r="R16" s="183"/>
      <c r="S16" s="183"/>
      <c r="T16" s="182">
        <f t="shared" si="0"/>
        <v>0</v>
      </c>
      <c r="U16" s="154"/>
      <c r="V16" s="154"/>
      <c r="W16" s="154"/>
      <c r="X16" s="154"/>
      <c r="Y16" s="154"/>
      <c r="Z16" s="154"/>
      <c r="AA16" s="154"/>
    </row>
    <row r="17" spans="2:27" s="137" customFormat="1" ht="17.25" customHeight="1">
      <c r="B17" s="133" t="s">
        <v>275</v>
      </c>
      <c r="C17" s="133"/>
      <c r="D17" s="182">
        <f>SUM(D11:D16)</f>
        <v>25347919.799999997</v>
      </c>
      <c r="E17" s="182"/>
      <c r="F17" s="182">
        <f>SUM(F11:F16)</f>
        <v>1769301.11</v>
      </c>
      <c r="G17" s="182"/>
      <c r="H17" s="182">
        <f>SUM(H11:H16)</f>
        <v>93894151.829999998</v>
      </c>
      <c r="I17" s="182"/>
      <c r="J17" s="182">
        <f>SUM(J11:J16)</f>
        <v>126019594.78999999</v>
      </c>
      <c r="K17" s="182"/>
      <c r="L17" s="182">
        <f>SUM(L11:L16)</f>
        <v>0</v>
      </c>
      <c r="M17" s="182"/>
      <c r="N17" s="182">
        <f>SUM(N11:N16)</f>
        <v>0</v>
      </c>
      <c r="O17" s="182"/>
      <c r="P17" s="182">
        <f>SUM(P11:P16)</f>
        <v>0</v>
      </c>
      <c r="Q17" s="182"/>
      <c r="R17" s="182">
        <f>SUM(R7:R16)</f>
        <v>2502360.4</v>
      </c>
      <c r="S17" s="182"/>
      <c r="T17" s="182">
        <f t="shared" si="0"/>
        <v>249533327.92999998</v>
      </c>
      <c r="U17" s="73"/>
      <c r="V17" s="73"/>
      <c r="W17" s="73"/>
      <c r="X17" s="73"/>
      <c r="Y17" s="73"/>
      <c r="Z17" s="73"/>
      <c r="AA17" s="73"/>
    </row>
    <row r="18" spans="2:27" s="137" customFormat="1" ht="17.25" hidden="1" customHeight="1">
      <c r="B18" s="129" t="s">
        <v>182</v>
      </c>
      <c r="C18" s="141"/>
      <c r="D18" s="161"/>
      <c r="E18" s="161"/>
      <c r="F18" s="161"/>
      <c r="G18" s="161"/>
      <c r="H18" s="161"/>
      <c r="I18" s="161"/>
      <c r="J18" s="161"/>
      <c r="K18" s="161"/>
      <c r="L18" s="161"/>
      <c r="M18" s="161"/>
      <c r="N18" s="161"/>
      <c r="O18" s="161"/>
      <c r="P18" s="161"/>
      <c r="Q18" s="161"/>
      <c r="R18" s="182"/>
      <c r="S18" s="182"/>
      <c r="T18" s="182"/>
      <c r="U18" s="73"/>
      <c r="V18" s="73"/>
      <c r="W18" s="73"/>
      <c r="X18" s="73"/>
      <c r="Y18" s="73"/>
      <c r="Z18" s="73"/>
      <c r="AA18" s="73"/>
    </row>
    <row r="19" spans="2:27" s="137" customFormat="1" ht="17.25" customHeight="1">
      <c r="B19" s="129" t="s">
        <v>228</v>
      </c>
      <c r="D19" s="183">
        <v>4442399.26</v>
      </c>
      <c r="E19" s="183"/>
      <c r="F19" s="183">
        <v>0</v>
      </c>
      <c r="G19" s="183"/>
      <c r="H19" s="183">
        <f>48346794.1-8430000</f>
        <v>39916794.100000001</v>
      </c>
      <c r="I19" s="183"/>
      <c r="J19" s="183">
        <v>7384062.5999999996</v>
      </c>
      <c r="K19" s="183"/>
      <c r="L19" s="183">
        <v>0</v>
      </c>
      <c r="M19" s="183"/>
      <c r="N19" s="183">
        <v>0</v>
      </c>
      <c r="O19" s="183"/>
      <c r="P19" s="183">
        <v>0</v>
      </c>
      <c r="Q19" s="183"/>
      <c r="R19" s="183">
        <v>0</v>
      </c>
      <c r="S19" s="183"/>
      <c r="T19" s="182">
        <f>SUM(D19:R19)</f>
        <v>51743255.960000001</v>
      </c>
    </row>
    <row r="20" spans="2:27" s="137" customFormat="1" ht="17.25" customHeight="1">
      <c r="B20" s="129" t="s">
        <v>63</v>
      </c>
      <c r="D20" s="183">
        <v>0</v>
      </c>
      <c r="E20" s="183"/>
      <c r="F20" s="183">
        <v>0</v>
      </c>
      <c r="G20" s="183"/>
      <c r="H20" s="183">
        <v>0</v>
      </c>
      <c r="I20" s="183"/>
      <c r="J20" s="183">
        <v>0</v>
      </c>
      <c r="K20" s="183"/>
      <c r="L20" s="183">
        <v>0</v>
      </c>
      <c r="M20" s="183"/>
      <c r="N20" s="183">
        <v>0</v>
      </c>
      <c r="O20" s="183"/>
      <c r="P20" s="183">
        <v>0</v>
      </c>
      <c r="Q20" s="183"/>
      <c r="R20" s="183">
        <v>24876394.600000001</v>
      </c>
      <c r="S20" s="183"/>
      <c r="T20" s="182">
        <f>SUM(D20:R20)</f>
        <v>24876394.600000001</v>
      </c>
    </row>
    <row r="21" spans="2:27" s="137" customFormat="1" ht="17.25" customHeight="1">
      <c r="B21" s="129" t="s">
        <v>64</v>
      </c>
      <c r="D21" s="162">
        <v>0</v>
      </c>
      <c r="E21" s="162"/>
      <c r="F21" s="162">
        <v>0</v>
      </c>
      <c r="G21" s="162"/>
      <c r="H21" s="162">
        <v>0</v>
      </c>
      <c r="I21" s="162"/>
      <c r="J21" s="162">
        <v>0</v>
      </c>
      <c r="K21" s="162"/>
      <c r="L21" s="162">
        <v>0</v>
      </c>
      <c r="M21" s="162"/>
      <c r="N21" s="162">
        <v>0</v>
      </c>
      <c r="O21" s="162"/>
      <c r="P21" s="162">
        <v>0</v>
      </c>
      <c r="Q21" s="162"/>
      <c r="R21" s="183">
        <v>-8706738.1099999994</v>
      </c>
      <c r="S21" s="183"/>
      <c r="T21" s="182">
        <f>SUM(D21:R21)</f>
        <v>-8706738.1099999994</v>
      </c>
    </row>
    <row r="22" spans="2:27" s="137" customFormat="1" ht="30" customHeight="1">
      <c r="B22" s="133" t="s">
        <v>276</v>
      </c>
      <c r="D22" s="186">
        <f>SUM(D17:D21)</f>
        <v>29790319.059999995</v>
      </c>
      <c r="E22" s="192"/>
      <c r="F22" s="186">
        <f>SUM(F17:F21)</f>
        <v>1769301.11</v>
      </c>
      <c r="G22" s="192"/>
      <c r="H22" s="186">
        <f>SUM(H17:H21)</f>
        <v>133810945.93000001</v>
      </c>
      <c r="I22" s="192"/>
      <c r="J22" s="186">
        <f>SUM(J17:J21)</f>
        <v>133403657.38999999</v>
      </c>
      <c r="K22" s="192"/>
      <c r="L22" s="186">
        <f>SUM(L17:L21)</f>
        <v>0</v>
      </c>
      <c r="M22" s="192"/>
      <c r="N22" s="186">
        <f>SUM(N17:N21)</f>
        <v>0</v>
      </c>
      <c r="O22" s="192"/>
      <c r="P22" s="186">
        <f>SUM(P17:P21)</f>
        <v>0</v>
      </c>
      <c r="Q22" s="193"/>
      <c r="R22" s="186">
        <f>SUM(R17:R21)</f>
        <v>18672016.890000001</v>
      </c>
      <c r="S22" s="192"/>
      <c r="T22" s="187">
        <f>SUM(D22:R22)</f>
        <v>317446240.38</v>
      </c>
    </row>
    <row r="23" spans="2:27" s="137" customFormat="1"/>
    <row r="24" spans="2:27" s="137" customFormat="1"/>
    <row r="25" spans="2:27" s="137" customFormat="1"/>
    <row r="26" spans="2:27" s="137" customFormat="1"/>
    <row r="27" spans="2:27" s="137" customFormat="1"/>
    <row r="28" spans="2:27" s="137" customFormat="1"/>
    <row r="29" spans="2:27" s="137" customFormat="1"/>
    <row r="30" spans="2:27" s="137" customFormat="1"/>
    <row r="31" spans="2:27" s="137" customFormat="1"/>
    <row r="32" spans="2:27" s="137" customFormat="1"/>
    <row r="33" s="137" customFormat="1"/>
    <row r="34" s="137" customFormat="1"/>
    <row r="35" s="137" customFormat="1"/>
    <row r="36" s="137" customFormat="1"/>
    <row r="37" s="137" customFormat="1"/>
    <row r="38" s="137" customFormat="1"/>
    <row r="39" s="137" customFormat="1"/>
    <row r="40" s="137" customFormat="1"/>
    <row r="41" s="137" customFormat="1"/>
    <row r="42" s="137" customFormat="1"/>
    <row r="43" s="137" customFormat="1"/>
    <row r="44" s="137" customFormat="1"/>
    <row r="45" s="137" customFormat="1"/>
    <row r="46" s="137" customFormat="1"/>
    <row r="47" s="137" customFormat="1"/>
    <row r="48" s="137" customFormat="1"/>
    <row r="49" s="137" customFormat="1"/>
    <row r="50" s="137" customFormat="1"/>
    <row r="51" s="137" customFormat="1"/>
    <row r="52" s="137" customFormat="1"/>
    <row r="53" s="137" customFormat="1"/>
    <row r="54" s="137" customFormat="1"/>
    <row r="55" s="137" customFormat="1"/>
    <row r="56" s="137" customFormat="1"/>
    <row r="57" s="137" customFormat="1"/>
    <row r="58" s="137" customFormat="1"/>
    <row r="59" s="137" customFormat="1"/>
    <row r="60" s="137" customFormat="1"/>
    <row r="61" s="137" customFormat="1"/>
    <row r="62" s="137" customFormat="1"/>
    <row r="63" s="137" customFormat="1"/>
    <row r="64" s="137" customFormat="1"/>
    <row r="65" s="137" customFormat="1"/>
    <row r="66" s="137" customFormat="1"/>
    <row r="67" s="137" customFormat="1"/>
    <row r="68" s="137" customFormat="1"/>
    <row r="69" s="137" customFormat="1"/>
    <row r="70" s="137" customFormat="1"/>
    <row r="71" s="137" customFormat="1"/>
    <row r="72" s="137" customFormat="1"/>
    <row r="73" s="137" customFormat="1"/>
    <row r="74" s="137" customFormat="1"/>
    <row r="75" s="137" customFormat="1"/>
    <row r="76" s="137" customFormat="1"/>
    <row r="77" s="137" customFormat="1"/>
    <row r="78" s="137" customFormat="1"/>
    <row r="79" s="137" customFormat="1"/>
    <row r="80" s="137" customFormat="1"/>
    <row r="81" s="137" customFormat="1"/>
    <row r="82" s="137" customFormat="1"/>
    <row r="83" s="137" customFormat="1"/>
    <row r="84" s="137" customFormat="1"/>
    <row r="85" s="137" customFormat="1"/>
    <row r="86" s="137" customFormat="1"/>
    <row r="87" s="137" customFormat="1"/>
    <row r="88" s="137" customFormat="1"/>
    <row r="89" s="137" customFormat="1"/>
    <row r="90" s="137" customFormat="1"/>
    <row r="91" s="137" customFormat="1"/>
  </sheetData>
  <mergeCells count="2">
    <mergeCell ref="D6:T6"/>
    <mergeCell ref="U6:AA6"/>
  </mergeCells>
  <phoneticPr fontId="0" type="noConversion"/>
  <printOptions horizontalCentered="1"/>
  <pageMargins left="0.73619999999999997" right="0" top="0.98419999999999996" bottom="0.16" header="0.433" footer="0"/>
  <pageSetup paperSize="9" scale="65" orientation="landscape" draft="1" r:id="rId1"/>
  <headerFooter alignWithMargins="0">
    <oddHeader>&amp;L&amp;14Notes to the annual financial statements for the year ended 31 December 2002</oddHeader>
    <oddFooter>&amp;L&amp;"Times New Roman Greek,Italic"&amp;11Draft for discussion purposes only</oddFooter>
  </headerFooter>
  <ignoredErrors>
    <ignoredError sqref="H13 J12 H19" unlockedFormula="1"/>
    <ignoredError sqref="T14" formula="1"/>
  </ignoredErrors>
</worksheet>
</file>

<file path=xl/worksheets/sheet13.xml><?xml version="1.0" encoding="utf-8"?>
<worksheet xmlns="http://schemas.openxmlformats.org/spreadsheetml/2006/main" xmlns:r="http://schemas.openxmlformats.org/officeDocument/2006/relationships">
  <sheetPr enableFormatConditionsCalculation="0">
    <tabColor indexed="41"/>
  </sheetPr>
  <dimension ref="A1:L68"/>
  <sheetViews>
    <sheetView showGridLines="0" topLeftCell="A52" zoomScale="85" zoomScaleNormal="75" workbookViewId="0"/>
  </sheetViews>
  <sheetFormatPr defaultRowHeight="12.75"/>
  <cols>
    <col min="1" max="1" width="6" style="410" bestFit="1" customWidth="1"/>
    <col min="2" max="2" width="6" style="410" customWidth="1"/>
    <col min="3" max="3" width="1.5" style="410" customWidth="1"/>
    <col min="4" max="4" width="83.5" style="410" bestFit="1" customWidth="1"/>
    <col min="5" max="5" width="1.1640625" style="410" customWidth="1"/>
    <col min="6" max="6" width="22.83203125" style="411" bestFit="1" customWidth="1"/>
    <col min="7" max="7" width="2.6640625" style="412" customWidth="1"/>
    <col min="8" max="8" width="28" style="413" bestFit="1" customWidth="1"/>
    <col min="9" max="9" width="3.33203125" style="412" customWidth="1"/>
    <col min="10" max="10" width="26.1640625" style="411" bestFit="1" customWidth="1"/>
    <col min="11" max="11" width="7.83203125" style="410" customWidth="1"/>
    <col min="12" max="12" width="42.1640625" style="410" customWidth="1"/>
    <col min="13" max="16384" width="9.33203125" style="410"/>
  </cols>
  <sheetData>
    <row r="1" spans="1:12" s="374" customFormat="1" ht="22.5">
      <c r="A1" s="370"/>
      <c r="B1" s="370">
        <v>29</v>
      </c>
      <c r="C1" s="370"/>
      <c r="D1" s="370" t="s">
        <v>329</v>
      </c>
      <c r="E1" s="403"/>
      <c r="G1" s="403"/>
      <c r="I1" s="404"/>
      <c r="J1" s="403"/>
      <c r="L1" s="403"/>
    </row>
    <row r="2" spans="1:12" s="374" customFormat="1" ht="22.5">
      <c r="A2" s="370"/>
      <c r="B2" s="370"/>
      <c r="C2" s="370"/>
      <c r="D2" s="370"/>
      <c r="E2" s="403"/>
      <c r="G2" s="403"/>
      <c r="I2" s="404"/>
      <c r="J2" s="403"/>
      <c r="L2" s="403"/>
    </row>
    <row r="3" spans="1:12" s="376" customFormat="1" ht="22.5">
      <c r="A3" s="375"/>
      <c r="B3" s="375"/>
      <c r="C3" s="375"/>
      <c r="D3" s="372" t="s">
        <v>2</v>
      </c>
      <c r="E3" s="372"/>
      <c r="F3" s="372"/>
      <c r="G3" s="372"/>
      <c r="H3" s="372"/>
      <c r="I3" s="372"/>
    </row>
    <row r="4" spans="1:12" s="376" customFormat="1" ht="22.5">
      <c r="A4" s="375"/>
      <c r="B4" s="375"/>
      <c r="C4" s="375"/>
      <c r="D4" s="401" t="s">
        <v>230</v>
      </c>
      <c r="E4" s="401"/>
      <c r="F4" s="401"/>
      <c r="G4" s="401"/>
      <c r="H4" s="401"/>
      <c r="I4" s="401"/>
    </row>
    <row r="5" spans="1:12" s="379" customFormat="1" ht="60.75">
      <c r="A5" s="378"/>
      <c r="B5" s="378"/>
      <c r="C5" s="378"/>
      <c r="D5" s="382"/>
      <c r="F5" s="383" t="s">
        <v>313</v>
      </c>
      <c r="G5" s="384"/>
      <c r="H5" s="385" t="s">
        <v>314</v>
      </c>
      <c r="I5" s="386"/>
      <c r="J5" s="383" t="s">
        <v>315</v>
      </c>
    </row>
    <row r="6" spans="1:12" s="379" customFormat="1" ht="27" customHeight="1">
      <c r="A6" s="378"/>
      <c r="B6" s="378"/>
      <c r="C6" s="378"/>
      <c r="D6" s="371" t="s">
        <v>245</v>
      </c>
      <c r="F6" s="641"/>
      <c r="G6" s="641"/>
      <c r="H6" s="641"/>
      <c r="I6" s="377"/>
    </row>
    <row r="7" spans="1:12" s="389" customFormat="1" ht="19.5">
      <c r="A7" s="387"/>
      <c r="B7" s="387"/>
      <c r="C7" s="387"/>
      <c r="D7" s="388" t="s">
        <v>168</v>
      </c>
      <c r="E7" s="388"/>
      <c r="H7" s="390"/>
    </row>
    <row r="8" spans="1:12" s="389" customFormat="1" ht="15.75">
      <c r="A8" s="387"/>
      <c r="B8" s="387"/>
      <c r="C8" s="387"/>
      <c r="D8" s="391" t="s">
        <v>330</v>
      </c>
      <c r="E8" s="391"/>
      <c r="F8" s="392"/>
      <c r="G8" s="392"/>
      <c r="H8" s="393"/>
      <c r="I8" s="392"/>
      <c r="J8" s="392"/>
    </row>
    <row r="9" spans="1:12" s="389" customFormat="1" ht="18.75" customHeight="1">
      <c r="A9" s="441">
        <v>4</v>
      </c>
      <c r="B9" s="405"/>
      <c r="C9" s="406" t="s">
        <v>116</v>
      </c>
      <c r="D9" s="389" t="s">
        <v>331</v>
      </c>
      <c r="F9" s="449">
        <v>166345480.02000001</v>
      </c>
      <c r="G9" s="424"/>
      <c r="H9" s="449">
        <f>J9-F9</f>
        <v>67125049.099999994</v>
      </c>
      <c r="I9" s="393"/>
      <c r="J9" s="449">
        <v>233470529.12</v>
      </c>
      <c r="L9" s="389" t="s">
        <v>325</v>
      </c>
    </row>
    <row r="10" spans="1:12" s="389" customFormat="1" ht="18.75" customHeight="1">
      <c r="A10" s="441">
        <v>5</v>
      </c>
      <c r="B10" s="405"/>
      <c r="C10" s="406" t="s">
        <v>117</v>
      </c>
      <c r="D10" s="389" t="s">
        <v>332</v>
      </c>
      <c r="F10" s="449">
        <v>0</v>
      </c>
      <c r="G10" s="424"/>
      <c r="H10" s="449">
        <f>J10-F10</f>
        <v>7161276.2000000002</v>
      </c>
      <c r="I10" s="393"/>
      <c r="J10" s="449">
        <v>7161276.2000000002</v>
      </c>
      <c r="L10" s="389" t="s">
        <v>326</v>
      </c>
    </row>
    <row r="11" spans="1:12" s="389" customFormat="1" ht="18.75" hidden="1" customHeight="1">
      <c r="A11" s="441">
        <v>6</v>
      </c>
      <c r="B11" s="405"/>
      <c r="C11" s="406" t="s">
        <v>118</v>
      </c>
      <c r="D11" s="389" t="s">
        <v>333</v>
      </c>
      <c r="F11" s="449">
        <v>0</v>
      </c>
      <c r="G11" s="424"/>
      <c r="H11" s="449">
        <f t="shared" ref="H11:H16" si="0">J11-F11</f>
        <v>0</v>
      </c>
      <c r="I11" s="393"/>
      <c r="J11" s="449">
        <v>0</v>
      </c>
    </row>
    <row r="12" spans="1:12" s="389" customFormat="1" ht="18.75" hidden="1" customHeight="1">
      <c r="A12" s="441">
        <v>7</v>
      </c>
      <c r="B12" s="405"/>
      <c r="C12" s="406" t="s">
        <v>119</v>
      </c>
      <c r="D12" s="389" t="s">
        <v>334</v>
      </c>
      <c r="F12" s="449">
        <v>0</v>
      </c>
      <c r="G12" s="424"/>
      <c r="H12" s="449">
        <f t="shared" si="0"/>
        <v>0</v>
      </c>
      <c r="I12" s="393"/>
      <c r="J12" s="449">
        <v>0</v>
      </c>
    </row>
    <row r="13" spans="1:12" s="389" customFormat="1" ht="18.75" customHeight="1">
      <c r="A13" s="441">
        <v>8</v>
      </c>
      <c r="B13" s="405"/>
      <c r="C13" s="406" t="s">
        <v>120</v>
      </c>
      <c r="D13" s="389" t="s">
        <v>335</v>
      </c>
      <c r="F13" s="449">
        <v>513348333.66000003</v>
      </c>
      <c r="G13" s="424"/>
      <c r="H13" s="449">
        <f t="shared" si="0"/>
        <v>0</v>
      </c>
      <c r="I13" s="393"/>
      <c r="J13" s="449">
        <v>513348333.66000003</v>
      </c>
    </row>
    <row r="14" spans="1:12" s="389" customFormat="1" ht="18.75" customHeight="1">
      <c r="A14" s="441">
        <v>9</v>
      </c>
      <c r="B14" s="405"/>
      <c r="C14" s="406" t="s">
        <v>121</v>
      </c>
      <c r="D14" s="389" t="s">
        <v>336</v>
      </c>
      <c r="F14" s="449">
        <v>106529.71</v>
      </c>
      <c r="G14" s="424"/>
      <c r="H14" s="449">
        <f t="shared" si="0"/>
        <v>0</v>
      </c>
      <c r="I14" s="393"/>
      <c r="J14" s="449">
        <v>106529.71</v>
      </c>
    </row>
    <row r="15" spans="1:12" s="389" customFormat="1" ht="18.75" hidden="1" customHeight="1">
      <c r="A15" s="441">
        <v>10</v>
      </c>
      <c r="B15" s="405"/>
      <c r="C15" s="406" t="s">
        <v>122</v>
      </c>
      <c r="D15" s="389" t="s">
        <v>349</v>
      </c>
      <c r="F15" s="449">
        <v>0</v>
      </c>
      <c r="G15" s="424"/>
      <c r="H15" s="449">
        <f t="shared" si="0"/>
        <v>0</v>
      </c>
      <c r="I15" s="393"/>
      <c r="J15" s="449">
        <v>0</v>
      </c>
    </row>
    <row r="16" spans="1:12" s="389" customFormat="1" ht="18.75" customHeight="1">
      <c r="A16" s="441">
        <v>12</v>
      </c>
      <c r="B16" s="405"/>
      <c r="C16" s="406" t="s">
        <v>123</v>
      </c>
      <c r="D16" s="389" t="s">
        <v>350</v>
      </c>
      <c r="F16" s="450">
        <v>2420196</v>
      </c>
      <c r="G16" s="424"/>
      <c r="H16" s="450">
        <f t="shared" si="0"/>
        <v>0</v>
      </c>
      <c r="I16" s="393"/>
      <c r="J16" s="450">
        <v>2420196</v>
      </c>
    </row>
    <row r="17" spans="1:12" s="389" customFormat="1" ht="18.75" hidden="1" customHeight="1">
      <c r="A17" s="441">
        <v>13</v>
      </c>
      <c r="B17" s="405"/>
      <c r="C17" s="406" t="s">
        <v>124</v>
      </c>
      <c r="D17" s="389" t="s">
        <v>351</v>
      </c>
      <c r="F17" s="451">
        <v>0</v>
      </c>
      <c r="G17" s="451"/>
      <c r="H17" s="451">
        <v>0</v>
      </c>
      <c r="I17" s="452"/>
      <c r="J17" s="451">
        <v>0</v>
      </c>
    </row>
    <row r="18" spans="1:12" s="389" customFormat="1" ht="18.75" customHeight="1">
      <c r="A18" s="441">
        <v>14</v>
      </c>
      <c r="B18" s="405"/>
      <c r="C18" s="406" t="s">
        <v>125</v>
      </c>
      <c r="D18" s="389" t="s">
        <v>352</v>
      </c>
      <c r="F18" s="459">
        <v>0</v>
      </c>
      <c r="G18" s="424"/>
      <c r="H18" s="459">
        <f>J18-F18</f>
        <v>2005201.52</v>
      </c>
      <c r="I18" s="393"/>
      <c r="J18" s="459">
        <v>2005201.52</v>
      </c>
    </row>
    <row r="19" spans="1:12" s="389" customFormat="1" ht="24.75" customHeight="1">
      <c r="A19" s="441">
        <v>0</v>
      </c>
      <c r="B19" s="405"/>
      <c r="C19" s="406"/>
      <c r="D19" s="395"/>
      <c r="E19" s="395"/>
      <c r="F19" s="467">
        <f>SUM(F9:F18)</f>
        <v>682220539.3900001</v>
      </c>
      <c r="G19" s="435"/>
      <c r="H19" s="467">
        <f>J19-F19</f>
        <v>76291526.819999933</v>
      </c>
      <c r="I19" s="435"/>
      <c r="J19" s="467">
        <f>SUM(J9:J18)</f>
        <v>758512066.21000004</v>
      </c>
    </row>
    <row r="20" spans="1:12" s="389" customFormat="1" ht="0.75" customHeight="1">
      <c r="A20" s="441"/>
      <c r="B20" s="405"/>
      <c r="C20" s="406"/>
      <c r="D20" s="395"/>
      <c r="E20" s="395"/>
      <c r="F20" s="468"/>
      <c r="G20" s="435"/>
      <c r="H20" s="468"/>
      <c r="I20" s="435"/>
      <c r="J20" s="468"/>
    </row>
    <row r="21" spans="1:12" s="389" customFormat="1" ht="18.75" customHeight="1">
      <c r="A21" s="441"/>
      <c r="B21" s="405"/>
      <c r="C21" s="406"/>
      <c r="D21" s="395"/>
      <c r="E21" s="395"/>
      <c r="F21" s="454"/>
      <c r="G21" s="435"/>
      <c r="H21" s="454"/>
      <c r="I21" s="435"/>
      <c r="J21" s="454"/>
    </row>
    <row r="22" spans="1:12" s="389" customFormat="1" ht="18.75" customHeight="1">
      <c r="A22" s="441">
        <v>0</v>
      </c>
      <c r="B22" s="405"/>
      <c r="C22" s="406"/>
      <c r="D22" s="391" t="s">
        <v>353</v>
      </c>
      <c r="E22" s="391"/>
      <c r="F22" s="455"/>
      <c r="G22" s="455"/>
      <c r="H22" s="455"/>
      <c r="I22" s="455"/>
      <c r="J22" s="455"/>
    </row>
    <row r="23" spans="1:12" s="389" customFormat="1" ht="18.75" customHeight="1">
      <c r="A23" s="441">
        <v>19</v>
      </c>
      <c r="B23" s="405"/>
      <c r="C23" s="406" t="s">
        <v>126</v>
      </c>
      <c r="D23" s="389" t="s">
        <v>354</v>
      </c>
      <c r="F23" s="449">
        <v>61327098.32</v>
      </c>
      <c r="G23" s="424"/>
      <c r="H23" s="449">
        <f t="shared" ref="H23:H28" si="1">J23-F23</f>
        <v>-1261837.450000003</v>
      </c>
      <c r="I23" s="393"/>
      <c r="J23" s="449">
        <v>60065260.869999997</v>
      </c>
      <c r="L23" s="389" t="s">
        <v>104</v>
      </c>
    </row>
    <row r="24" spans="1:12" s="389" customFormat="1" ht="18.75" customHeight="1">
      <c r="A24" s="441">
        <v>20</v>
      </c>
      <c r="B24" s="405"/>
      <c r="C24" s="406" t="s">
        <v>127</v>
      </c>
      <c r="D24" s="389" t="s">
        <v>355</v>
      </c>
      <c r="F24" s="449">
        <f>112051406.49+688301.46</f>
        <v>112739707.94999999</v>
      </c>
      <c r="G24" s="424"/>
      <c r="H24" s="449">
        <f t="shared" si="1"/>
        <v>-19843931.549999997</v>
      </c>
      <c r="I24" s="393"/>
      <c r="J24" s="449">
        <f>92054231.44+841544.96</f>
        <v>92895776.399999991</v>
      </c>
      <c r="L24" s="389" t="s">
        <v>56</v>
      </c>
    </row>
    <row r="25" spans="1:12" s="389" customFormat="1" ht="18.75" hidden="1" customHeight="1">
      <c r="A25" s="441">
        <v>21</v>
      </c>
      <c r="B25" s="405"/>
      <c r="C25" s="406" t="s">
        <v>128</v>
      </c>
      <c r="D25" s="389" t="s">
        <v>356</v>
      </c>
      <c r="F25" s="449">
        <v>0</v>
      </c>
      <c r="G25" s="424"/>
      <c r="H25" s="449">
        <v>0</v>
      </c>
      <c r="I25" s="393"/>
      <c r="J25" s="449">
        <v>0</v>
      </c>
    </row>
    <row r="26" spans="1:12" s="389" customFormat="1" ht="18.75" customHeight="1">
      <c r="A26" s="441">
        <v>22</v>
      </c>
      <c r="B26" s="405"/>
      <c r="C26" s="406" t="s">
        <v>129</v>
      </c>
      <c r="D26" s="389" t="s">
        <v>16</v>
      </c>
      <c r="E26" s="396"/>
      <c r="F26" s="449">
        <v>1140678.29</v>
      </c>
      <c r="G26" s="424"/>
      <c r="H26" s="449">
        <f t="shared" si="1"/>
        <v>0</v>
      </c>
      <c r="I26" s="393"/>
      <c r="J26" s="449">
        <v>1140678.29</v>
      </c>
    </row>
    <row r="27" spans="1:12" s="389" customFormat="1" ht="18.75" customHeight="1">
      <c r="A27" s="441">
        <v>23</v>
      </c>
      <c r="B27" s="405"/>
      <c r="C27" s="406" t="s">
        <v>130</v>
      </c>
      <c r="D27" s="389" t="s">
        <v>83</v>
      </c>
      <c r="F27" s="456">
        <v>21347.7</v>
      </c>
      <c r="G27" s="424"/>
      <c r="H27" s="456">
        <f t="shared" si="1"/>
        <v>0</v>
      </c>
      <c r="I27" s="393"/>
      <c r="J27" s="456">
        <v>21347.7</v>
      </c>
    </row>
    <row r="28" spans="1:12" s="389" customFormat="1" ht="24.75" customHeight="1">
      <c r="A28" s="441">
        <v>0</v>
      </c>
      <c r="B28" s="405"/>
      <c r="C28" s="406"/>
      <c r="D28" s="395"/>
      <c r="E28" s="395"/>
      <c r="F28" s="435">
        <f>SUM(F23:F27)</f>
        <v>175228832.25999996</v>
      </c>
      <c r="G28" s="435"/>
      <c r="H28" s="435">
        <f t="shared" si="1"/>
        <v>-21105769</v>
      </c>
      <c r="I28" s="435"/>
      <c r="J28" s="435">
        <f>SUM(J23:J27)</f>
        <v>154123063.25999996</v>
      </c>
    </row>
    <row r="29" spans="1:12" s="389" customFormat="1" ht="18.75" customHeight="1">
      <c r="A29" s="441">
        <v>0</v>
      </c>
      <c r="B29" s="405"/>
      <c r="C29" s="406"/>
      <c r="F29" s="457"/>
      <c r="G29" s="393"/>
      <c r="H29" s="457"/>
      <c r="I29" s="393"/>
      <c r="J29" s="457"/>
    </row>
    <row r="30" spans="1:12" s="389" customFormat="1" ht="24" customHeight="1" thickBot="1">
      <c r="A30" s="441">
        <v>0</v>
      </c>
      <c r="B30" s="405"/>
      <c r="C30" s="406"/>
      <c r="D30" s="397" t="s">
        <v>308</v>
      </c>
      <c r="E30" s="397"/>
      <c r="F30" s="469">
        <f>F28+F19</f>
        <v>857449371.6500001</v>
      </c>
      <c r="G30" s="435"/>
      <c r="H30" s="469">
        <f>ROUND(H28+H19,2)</f>
        <v>55185757.82</v>
      </c>
      <c r="I30" s="435"/>
      <c r="J30" s="469">
        <f>J28+J19</f>
        <v>912635129.47000003</v>
      </c>
    </row>
    <row r="31" spans="1:12" s="389" customFormat="1" ht="18.75" customHeight="1">
      <c r="A31" s="441">
        <v>0</v>
      </c>
      <c r="B31" s="405"/>
      <c r="C31" s="406"/>
      <c r="F31" s="393"/>
      <c r="G31" s="393"/>
      <c r="H31" s="393"/>
      <c r="I31" s="393"/>
      <c r="J31" s="393"/>
    </row>
    <row r="32" spans="1:12" s="389" customFormat="1" ht="18.75" customHeight="1">
      <c r="A32" s="441">
        <v>0</v>
      </c>
      <c r="B32" s="405"/>
      <c r="C32" s="406"/>
      <c r="D32" s="388" t="s">
        <v>279</v>
      </c>
      <c r="E32" s="388"/>
      <c r="F32" s="458"/>
      <c r="G32" s="458"/>
      <c r="H32" s="458"/>
      <c r="I32" s="458"/>
      <c r="J32" s="458"/>
    </row>
    <row r="33" spans="1:12" s="389" customFormat="1" ht="18.75" customHeight="1">
      <c r="A33" s="441">
        <v>0</v>
      </c>
      <c r="B33" s="405"/>
      <c r="C33" s="406"/>
      <c r="D33" s="391" t="s">
        <v>8</v>
      </c>
      <c r="E33" s="391"/>
      <c r="F33" s="455"/>
      <c r="G33" s="455"/>
      <c r="H33" s="455"/>
      <c r="I33" s="455"/>
      <c r="J33" s="455"/>
    </row>
    <row r="34" spans="1:12" s="389" customFormat="1" ht="18.75" customHeight="1">
      <c r="A34" s="441">
        <v>32</v>
      </c>
      <c r="B34" s="405"/>
      <c r="C34" s="407" t="s">
        <v>131</v>
      </c>
      <c r="D34" s="389" t="s">
        <v>174</v>
      </c>
      <c r="E34" s="398"/>
      <c r="F34" s="449">
        <v>187844101.08000001</v>
      </c>
      <c r="G34" s="424"/>
      <c r="H34" s="449">
        <f>J34-F34</f>
        <v>0</v>
      </c>
      <c r="I34" s="393"/>
      <c r="J34" s="449">
        <f>F34</f>
        <v>187844101.08000001</v>
      </c>
    </row>
    <row r="35" spans="1:12" s="389" customFormat="1" ht="18.75" hidden="1" customHeight="1">
      <c r="A35" s="441">
        <v>33</v>
      </c>
      <c r="B35" s="405"/>
      <c r="C35" s="407" t="s">
        <v>132</v>
      </c>
      <c r="D35" s="389" t="s">
        <v>88</v>
      </c>
      <c r="F35" s="449">
        <v>0</v>
      </c>
      <c r="G35" s="424"/>
      <c r="H35" s="449">
        <f>J35-F35</f>
        <v>0</v>
      </c>
      <c r="I35" s="393"/>
      <c r="J35" s="449">
        <f>F35</f>
        <v>0</v>
      </c>
    </row>
    <row r="36" spans="1:12" s="389" customFormat="1" ht="18.75" hidden="1" customHeight="1">
      <c r="A36" s="441">
        <v>34</v>
      </c>
      <c r="B36" s="405"/>
      <c r="C36" s="407" t="s">
        <v>133</v>
      </c>
      <c r="D36" s="389" t="s">
        <v>9</v>
      </c>
      <c r="F36" s="449">
        <v>0</v>
      </c>
      <c r="G36" s="424"/>
      <c r="H36" s="449">
        <f>J36-F36</f>
        <v>0</v>
      </c>
      <c r="I36" s="393"/>
      <c r="J36" s="449">
        <v>0</v>
      </c>
    </row>
    <row r="37" spans="1:12" s="389" customFormat="1" ht="18.75" hidden="1" customHeight="1">
      <c r="A37" s="441">
        <v>35</v>
      </c>
      <c r="B37" s="405"/>
      <c r="C37" s="407" t="s">
        <v>134</v>
      </c>
      <c r="D37" s="389" t="s">
        <v>74</v>
      </c>
      <c r="F37" s="449">
        <v>0</v>
      </c>
      <c r="G37" s="424"/>
      <c r="H37" s="449">
        <f>J37-F37</f>
        <v>0</v>
      </c>
      <c r="I37" s="393"/>
      <c r="J37" s="449">
        <f>F37</f>
        <v>0</v>
      </c>
    </row>
    <row r="38" spans="1:12" s="389" customFormat="1" ht="18.75" customHeight="1">
      <c r="A38" s="441">
        <v>36</v>
      </c>
      <c r="B38" s="405"/>
      <c r="C38" s="407" t="s">
        <v>135</v>
      </c>
      <c r="D38" s="389" t="s">
        <v>183</v>
      </c>
      <c r="F38" s="449">
        <f>358039959.38+8427866.05</f>
        <v>366467825.43000001</v>
      </c>
      <c r="G38" s="424"/>
      <c r="H38" s="449">
        <v>26198886.329999998</v>
      </c>
      <c r="I38" s="393"/>
      <c r="J38" s="449">
        <f>358042894.08+34623817.68</f>
        <v>392666711.75999999</v>
      </c>
      <c r="L38" s="389" t="s">
        <v>57</v>
      </c>
    </row>
    <row r="39" spans="1:12" s="389" customFormat="1" ht="18.75" hidden="1" customHeight="1">
      <c r="A39" s="441">
        <v>38</v>
      </c>
      <c r="B39" s="405"/>
      <c r="C39" s="407" t="s">
        <v>136</v>
      </c>
      <c r="D39" s="389" t="s">
        <v>10</v>
      </c>
      <c r="F39" s="449">
        <v>0</v>
      </c>
      <c r="G39" s="424"/>
      <c r="H39" s="449">
        <v>0</v>
      </c>
      <c r="I39" s="393"/>
      <c r="J39" s="449">
        <v>0</v>
      </c>
      <c r="L39" s="389" t="s">
        <v>285</v>
      </c>
    </row>
    <row r="40" spans="1:12" s="389" customFormat="1" ht="18.75" hidden="1" customHeight="1">
      <c r="A40" s="441">
        <v>39</v>
      </c>
      <c r="B40" s="405"/>
      <c r="C40" s="407" t="s">
        <v>137</v>
      </c>
      <c r="D40" s="389" t="s">
        <v>11</v>
      </c>
      <c r="F40" s="449">
        <v>0</v>
      </c>
      <c r="G40" s="424"/>
      <c r="H40" s="449">
        <v>0</v>
      </c>
      <c r="I40" s="393"/>
      <c r="J40" s="449">
        <v>0</v>
      </c>
    </row>
    <row r="41" spans="1:12" s="389" customFormat="1" ht="18.75" customHeight="1">
      <c r="A41" s="441">
        <v>40</v>
      </c>
      <c r="B41" s="405"/>
      <c r="C41" s="407" t="s">
        <v>138</v>
      </c>
      <c r="D41" s="389" t="s">
        <v>98</v>
      </c>
      <c r="F41" s="456">
        <v>0</v>
      </c>
      <c r="G41" s="424"/>
      <c r="H41" s="456">
        <v>21017188.289999999</v>
      </c>
      <c r="I41" s="393"/>
      <c r="J41" s="456">
        <f>17595755.9+2849245.95</f>
        <v>20445001.849999998</v>
      </c>
    </row>
    <row r="42" spans="1:12" s="389" customFormat="1" ht="24.75" customHeight="1">
      <c r="A42" s="441">
        <v>0</v>
      </c>
      <c r="B42" s="405"/>
      <c r="C42" s="406"/>
      <c r="D42" s="397" t="s">
        <v>170</v>
      </c>
      <c r="E42" s="397"/>
      <c r="F42" s="460">
        <f>SUM(F34:F41)</f>
        <v>554311926.50999999</v>
      </c>
      <c r="G42" s="435"/>
      <c r="H42" s="460">
        <f>J42-F42</f>
        <v>46643888.180000067</v>
      </c>
      <c r="I42" s="435"/>
      <c r="J42" s="460">
        <f>SUM(J34:J41)</f>
        <v>600955814.69000006</v>
      </c>
    </row>
    <row r="43" spans="1:12" s="389" customFormat="1" ht="18.75" hidden="1" customHeight="1">
      <c r="A43" s="441">
        <v>44</v>
      </c>
      <c r="B43" s="405"/>
      <c r="C43" s="406" t="s">
        <v>139</v>
      </c>
      <c r="D43" s="389" t="s">
        <v>12</v>
      </c>
      <c r="E43" s="399"/>
      <c r="F43" s="459">
        <v>0</v>
      </c>
      <c r="G43" s="424"/>
      <c r="H43" s="459">
        <v>0</v>
      </c>
      <c r="I43" s="393"/>
      <c r="J43" s="459">
        <v>0</v>
      </c>
    </row>
    <row r="44" spans="1:12" s="389" customFormat="1" ht="18.75" customHeight="1">
      <c r="A44" s="441">
        <v>0</v>
      </c>
      <c r="B44" s="405"/>
      <c r="C44" s="406"/>
      <c r="D44" s="400"/>
      <c r="E44" s="400"/>
      <c r="F44" s="393"/>
      <c r="G44" s="393"/>
      <c r="H44" s="393"/>
      <c r="I44" s="393"/>
      <c r="J44" s="393"/>
    </row>
    <row r="45" spans="1:12" s="389" customFormat="1" ht="18.75" customHeight="1">
      <c r="A45" s="441">
        <v>0</v>
      </c>
      <c r="B45" s="405"/>
      <c r="C45" s="406"/>
      <c r="D45" s="391" t="s">
        <v>13</v>
      </c>
      <c r="E45" s="391"/>
      <c r="F45" s="393"/>
      <c r="G45" s="393"/>
      <c r="H45" s="393"/>
      <c r="I45" s="393"/>
      <c r="J45" s="393"/>
    </row>
    <row r="46" spans="1:12" s="389" customFormat="1" ht="18.75" customHeight="1">
      <c r="A46" s="441">
        <v>47</v>
      </c>
      <c r="B46" s="405"/>
      <c r="C46" s="406" t="s">
        <v>140</v>
      </c>
      <c r="D46" s="389" t="s">
        <v>14</v>
      </c>
      <c r="F46" s="449">
        <f>J46</f>
        <v>62378149.770000003</v>
      </c>
      <c r="G46" s="424"/>
      <c r="H46" s="449">
        <f t="shared" ref="H46:H51" si="2">J46-F46</f>
        <v>0</v>
      </c>
      <c r="I46" s="393"/>
      <c r="J46" s="449">
        <v>62378149.770000003</v>
      </c>
    </row>
    <row r="47" spans="1:12" s="389" customFormat="1" ht="18.75" customHeight="1">
      <c r="A47" s="441">
        <v>48</v>
      </c>
      <c r="B47" s="405"/>
      <c r="C47" s="406" t="s">
        <v>141</v>
      </c>
      <c r="D47" s="389" t="s">
        <v>15</v>
      </c>
      <c r="F47" s="449">
        <v>0</v>
      </c>
      <c r="G47" s="424"/>
      <c r="H47" s="449">
        <f t="shared" si="2"/>
        <v>44409611.060000002</v>
      </c>
      <c r="I47" s="393"/>
      <c r="J47" s="449">
        <v>44409611.060000002</v>
      </c>
      <c r="L47" s="389" t="s">
        <v>231</v>
      </c>
    </row>
    <row r="48" spans="1:12" s="389" customFormat="1" ht="18.75" customHeight="1">
      <c r="A48" s="441">
        <v>49</v>
      </c>
      <c r="B48" s="405"/>
      <c r="C48" s="406" t="s">
        <v>142</v>
      </c>
      <c r="D48" s="389" t="s">
        <v>176</v>
      </c>
      <c r="F48" s="449">
        <v>22882830</v>
      </c>
      <c r="G48" s="424"/>
      <c r="H48" s="449">
        <f t="shared" si="2"/>
        <v>1231599.6999999993</v>
      </c>
      <c r="I48" s="393"/>
      <c r="J48" s="449">
        <v>24114429.699999999</v>
      </c>
      <c r="L48" s="389" t="s">
        <v>58</v>
      </c>
    </row>
    <row r="49" spans="1:12" s="389" customFormat="1" ht="18.75" customHeight="1">
      <c r="A49" s="441">
        <v>50</v>
      </c>
      <c r="B49" s="405"/>
      <c r="C49" s="406" t="s">
        <v>143</v>
      </c>
      <c r="D49" s="389" t="s">
        <v>99</v>
      </c>
      <c r="F49" s="449">
        <v>37949788.710000001</v>
      </c>
      <c r="G49" s="424"/>
      <c r="H49" s="449">
        <f t="shared" si="2"/>
        <v>-27949788.710000001</v>
      </c>
      <c r="I49" s="393"/>
      <c r="J49" s="449">
        <v>10000000</v>
      </c>
      <c r="L49" s="389" t="s">
        <v>327</v>
      </c>
    </row>
    <row r="50" spans="1:12" s="389" customFormat="1" ht="18.75" customHeight="1">
      <c r="A50" s="441">
        <v>51</v>
      </c>
      <c r="B50" s="405"/>
      <c r="C50" s="406" t="s">
        <v>144</v>
      </c>
      <c r="D50" s="389" t="s">
        <v>18</v>
      </c>
      <c r="F50" s="456">
        <v>0</v>
      </c>
      <c r="G50" s="424"/>
      <c r="H50" s="456">
        <f t="shared" si="2"/>
        <v>6210367.6500000004</v>
      </c>
      <c r="I50" s="393"/>
      <c r="J50" s="456">
        <v>6210367.6500000004</v>
      </c>
      <c r="L50" s="389" t="s">
        <v>328</v>
      </c>
    </row>
    <row r="51" spans="1:12" s="389" customFormat="1" ht="18.75" hidden="1" customHeight="1">
      <c r="A51" s="441">
        <v>52</v>
      </c>
      <c r="B51" s="405"/>
      <c r="C51" s="406" t="s">
        <v>145</v>
      </c>
      <c r="D51" s="389" t="s">
        <v>19</v>
      </c>
      <c r="F51" s="456">
        <v>0</v>
      </c>
      <c r="G51" s="424"/>
      <c r="H51" s="456">
        <f t="shared" si="2"/>
        <v>0</v>
      </c>
      <c r="I51" s="393"/>
      <c r="J51" s="456">
        <v>0</v>
      </c>
    </row>
    <row r="52" spans="1:12" s="389" customFormat="1" ht="24.75" customHeight="1">
      <c r="A52" s="441">
        <v>0</v>
      </c>
      <c r="B52" s="405"/>
      <c r="C52" s="406"/>
      <c r="D52" s="395"/>
      <c r="E52" s="395"/>
      <c r="F52" s="435">
        <f>SUM(F46:F51)</f>
        <v>123210768.48000002</v>
      </c>
      <c r="G52" s="435"/>
      <c r="H52" s="435">
        <f>J52-F52</f>
        <v>23901789.700000018</v>
      </c>
      <c r="I52" s="435"/>
      <c r="J52" s="435">
        <f>SUM(J46:J51)</f>
        <v>147112558.18000004</v>
      </c>
    </row>
    <row r="53" spans="1:12" s="389" customFormat="1" ht="0.75" customHeight="1">
      <c r="A53" s="441">
        <v>0</v>
      </c>
      <c r="B53" s="405"/>
      <c r="C53" s="406"/>
      <c r="F53" s="470"/>
      <c r="G53" s="393"/>
      <c r="H53" s="470"/>
      <c r="I53" s="393"/>
      <c r="J53" s="470"/>
    </row>
    <row r="54" spans="1:12" s="389" customFormat="1" ht="18.75" customHeight="1">
      <c r="A54" s="441">
        <v>0</v>
      </c>
      <c r="B54" s="405"/>
      <c r="C54" s="406"/>
      <c r="D54" s="391" t="s">
        <v>188</v>
      </c>
      <c r="E54" s="391"/>
      <c r="F54" s="393"/>
      <c r="G54" s="393"/>
      <c r="H54" s="393"/>
      <c r="I54" s="393"/>
      <c r="J54" s="393"/>
    </row>
    <row r="55" spans="1:12" s="389" customFormat="1" ht="18.75" customHeight="1">
      <c r="A55" s="441">
        <v>57</v>
      </c>
      <c r="B55" s="405"/>
      <c r="C55" s="406" t="s">
        <v>146</v>
      </c>
      <c r="D55" s="389" t="s">
        <v>85</v>
      </c>
      <c r="F55" s="449">
        <v>50354621.880000003</v>
      </c>
      <c r="G55" s="424"/>
      <c r="H55" s="449">
        <f t="shared" ref="H55:H61" si="3">J55-F55</f>
        <v>5922189.4600000009</v>
      </c>
      <c r="I55" s="393"/>
      <c r="J55" s="449">
        <v>56276811.340000004</v>
      </c>
      <c r="L55" s="389" t="s">
        <v>233</v>
      </c>
    </row>
    <row r="56" spans="1:12" s="389" customFormat="1" ht="18.75" hidden="1" customHeight="1">
      <c r="A56" s="441">
        <v>58</v>
      </c>
      <c r="B56" s="405"/>
      <c r="C56" s="406" t="s">
        <v>147</v>
      </c>
      <c r="D56" s="389" t="s">
        <v>20</v>
      </c>
      <c r="F56" s="449">
        <v>0</v>
      </c>
      <c r="G56" s="424"/>
      <c r="H56" s="449">
        <f t="shared" si="3"/>
        <v>0</v>
      </c>
      <c r="I56" s="393"/>
      <c r="J56" s="449">
        <v>0</v>
      </c>
    </row>
    <row r="57" spans="1:12" s="389" customFormat="1" ht="18.75" customHeight="1">
      <c r="A57" s="441">
        <v>59</v>
      </c>
      <c r="B57" s="405"/>
      <c r="C57" s="406" t="s">
        <v>148</v>
      </c>
      <c r="D57" s="389" t="s">
        <v>189</v>
      </c>
      <c r="F57" s="449">
        <v>28808148.73</v>
      </c>
      <c r="G57" s="424"/>
      <c r="H57" s="449">
        <f t="shared" si="3"/>
        <v>-21282109.52</v>
      </c>
      <c r="I57" s="393"/>
      <c r="J57" s="449">
        <v>7526039.21</v>
      </c>
      <c r="L57" s="389" t="s">
        <v>232</v>
      </c>
    </row>
    <row r="58" spans="1:12" s="389" customFormat="1" ht="18.75" hidden="1" customHeight="1">
      <c r="A58" s="441">
        <v>60</v>
      </c>
      <c r="B58" s="405"/>
      <c r="C58" s="406" t="s">
        <v>149</v>
      </c>
      <c r="D58" s="389" t="s">
        <v>21</v>
      </c>
      <c r="F58" s="449">
        <v>0</v>
      </c>
      <c r="G58" s="424"/>
      <c r="H58" s="449">
        <f t="shared" si="3"/>
        <v>0</v>
      </c>
      <c r="I58" s="393"/>
      <c r="J58" s="449">
        <v>0</v>
      </c>
    </row>
    <row r="59" spans="1:12" s="389" customFormat="1" ht="18.75" customHeight="1">
      <c r="A59" s="441">
        <v>61</v>
      </c>
      <c r="B59" s="405"/>
      <c r="C59" s="406" t="s">
        <v>150</v>
      </c>
      <c r="D59" s="389" t="s">
        <v>359</v>
      </c>
      <c r="F59" s="449">
        <v>56642747.829999998</v>
      </c>
      <c r="G59" s="424"/>
      <c r="H59" s="449">
        <f t="shared" si="3"/>
        <v>0</v>
      </c>
      <c r="I59" s="393"/>
      <c r="J59" s="449">
        <v>56642747.829999998</v>
      </c>
    </row>
    <row r="60" spans="1:12" s="389" customFormat="1" ht="18.75" customHeight="1">
      <c r="A60" s="441">
        <v>62</v>
      </c>
      <c r="B60" s="405"/>
      <c r="C60" s="406" t="s">
        <v>151</v>
      </c>
      <c r="D60" s="389" t="s">
        <v>173</v>
      </c>
      <c r="F60" s="449">
        <v>0</v>
      </c>
      <c r="G60" s="424"/>
      <c r="H60" s="449">
        <f t="shared" si="3"/>
        <v>0</v>
      </c>
      <c r="I60" s="393"/>
      <c r="J60" s="449">
        <v>0</v>
      </c>
      <c r="L60" s="389" t="s">
        <v>59</v>
      </c>
    </row>
    <row r="61" spans="1:12" s="389" customFormat="1" ht="18.75" customHeight="1">
      <c r="A61" s="441">
        <v>63</v>
      </c>
      <c r="B61" s="405"/>
      <c r="C61" s="406" t="s">
        <v>152</v>
      </c>
      <c r="D61" s="389" t="s">
        <v>190</v>
      </c>
      <c r="F61" s="449">
        <v>44121158.219999999</v>
      </c>
      <c r="G61" s="424"/>
      <c r="H61" s="449">
        <f t="shared" si="3"/>
        <v>0</v>
      </c>
      <c r="I61" s="393"/>
      <c r="J61" s="449">
        <v>44121158.219999999</v>
      </c>
    </row>
    <row r="62" spans="1:12" s="389" customFormat="1" ht="24.75" customHeight="1">
      <c r="A62" s="441">
        <v>0</v>
      </c>
      <c r="B62" s="405"/>
      <c r="C62" s="406"/>
      <c r="D62" s="395"/>
      <c r="E62" s="395"/>
      <c r="F62" s="460">
        <f>SUM(F55:F61)</f>
        <v>179926676.66</v>
      </c>
      <c r="G62" s="435"/>
      <c r="H62" s="460">
        <f>SUM(H55:H61)</f>
        <v>-15359920.059999999</v>
      </c>
      <c r="I62" s="435"/>
      <c r="J62" s="460">
        <f>SUM(J55:J61)</f>
        <v>164566756.59999999</v>
      </c>
    </row>
    <row r="63" spans="1:12" s="389" customFormat="1" ht="24.75" customHeight="1">
      <c r="A63" s="441">
        <v>0</v>
      </c>
      <c r="B63" s="405"/>
      <c r="C63" s="406"/>
      <c r="D63" s="397" t="s">
        <v>191</v>
      </c>
      <c r="E63" s="397"/>
      <c r="F63" s="435">
        <f>F62+F52</f>
        <v>303137445.13999999</v>
      </c>
      <c r="G63" s="435"/>
      <c r="H63" s="435">
        <f>H62+H52</f>
        <v>8541869.6400000192</v>
      </c>
      <c r="I63" s="435"/>
      <c r="J63" s="435">
        <f>J62+J52</f>
        <v>311679314.78000003</v>
      </c>
    </row>
    <row r="64" spans="1:12" s="389" customFormat="1" ht="18" customHeight="1">
      <c r="A64" s="441">
        <v>0</v>
      </c>
      <c r="B64" s="405"/>
      <c r="C64" s="406"/>
      <c r="F64" s="457"/>
      <c r="G64" s="393"/>
      <c r="H64" s="457"/>
      <c r="I64" s="393"/>
      <c r="J64" s="457"/>
    </row>
    <row r="65" spans="1:10" s="389" customFormat="1" ht="24.75" customHeight="1" thickBot="1">
      <c r="A65" s="441">
        <v>0</v>
      </c>
      <c r="B65" s="405"/>
      <c r="C65" s="406"/>
      <c r="D65" s="397" t="s">
        <v>192</v>
      </c>
      <c r="E65" s="397"/>
      <c r="F65" s="469">
        <f>F63+F42</f>
        <v>857449371.64999998</v>
      </c>
      <c r="G65" s="435"/>
      <c r="H65" s="469">
        <f>ROUND(H63+H42,2)</f>
        <v>55185757.82</v>
      </c>
      <c r="I65" s="435"/>
      <c r="J65" s="469">
        <f>J63+J42</f>
        <v>912635129.47000003</v>
      </c>
    </row>
    <row r="66" spans="1:10" s="389" customFormat="1">
      <c r="A66" s="441">
        <v>0</v>
      </c>
      <c r="B66" s="405">
        <v>0</v>
      </c>
      <c r="C66" s="406"/>
      <c r="F66" s="408"/>
      <c r="G66" s="409"/>
      <c r="H66" s="390"/>
      <c r="I66" s="409"/>
      <c r="J66" s="408"/>
    </row>
    <row r="67" spans="1:10" s="389" customFormat="1">
      <c r="A67" s="441">
        <v>0</v>
      </c>
      <c r="B67" s="405">
        <v>0</v>
      </c>
      <c r="C67" s="406"/>
      <c r="F67" s="408"/>
      <c r="G67" s="409"/>
      <c r="H67" s="390"/>
      <c r="I67" s="409"/>
      <c r="J67" s="408"/>
    </row>
    <row r="68" spans="1:10">
      <c r="F68" s="411">
        <f>+F65-F30</f>
        <v>0</v>
      </c>
      <c r="H68" s="411">
        <f>+H65-H30</f>
        <v>0</v>
      </c>
      <c r="J68" s="411">
        <f>+J65-J30</f>
        <v>0</v>
      </c>
    </row>
  </sheetData>
  <mergeCells count="1">
    <mergeCell ref="F6:H6"/>
  </mergeCells>
  <phoneticPr fontId="1" type="noConversion"/>
  <conditionalFormatting sqref="F5 H5 J5">
    <cfRule type="expression" dxfId="1" priority="1" stopIfTrue="1">
      <formula>F30&lt;&gt;F65</formula>
    </cfRule>
  </conditionalFormatting>
  <printOptions horizontalCentered="1"/>
  <pageMargins left="0" right="0" top="0.78740157480314965" bottom="0.62992125984251968" header="0" footer="0"/>
  <pageSetup paperSize="9" scale="54" orientation="portrait" horizontalDpi="300" verticalDpi="300" r:id="rId1"/>
  <headerFooter alignWithMargins="0">
    <oddFooter xml:space="preserve">&amp;L&amp;"Times New Roman Greek,Italic"&amp;8Draft for discussion purposes only&amp;R50
</oddFooter>
  </headerFooter>
  <rowBreaks count="1" manualBreakCount="1">
    <brk id="65" max="16383" man="1"/>
  </rowBreaks>
  <ignoredErrors>
    <ignoredError sqref="H18" unlockedFormula="1"/>
  </ignoredErrors>
</worksheet>
</file>

<file path=xl/worksheets/sheet14.xml><?xml version="1.0" encoding="utf-8"?>
<worksheet xmlns="http://schemas.openxmlformats.org/spreadsheetml/2006/main" xmlns:r="http://schemas.openxmlformats.org/officeDocument/2006/relationships">
  <sheetPr enableFormatConditionsCalculation="0">
    <tabColor indexed="41"/>
  </sheetPr>
  <dimension ref="A1:L44"/>
  <sheetViews>
    <sheetView showGridLines="0" zoomScale="85" zoomScaleNormal="75" workbookViewId="0"/>
  </sheetViews>
  <sheetFormatPr defaultRowHeight="12.75"/>
  <cols>
    <col min="1" max="2" width="6" style="410" bestFit="1" customWidth="1"/>
    <col min="3" max="3" width="1.5" style="410" customWidth="1"/>
    <col min="4" max="4" width="83.5" style="410" bestFit="1" customWidth="1"/>
    <col min="5" max="5" width="1.1640625" style="410" customWidth="1"/>
    <col min="6" max="6" width="22.6640625" style="411" bestFit="1" customWidth="1"/>
    <col min="7" max="7" width="2.6640625" style="412" customWidth="1"/>
    <col min="8" max="8" width="26.1640625" style="413" bestFit="1" customWidth="1"/>
    <col min="9" max="9" width="3.33203125" style="412" customWidth="1"/>
    <col min="10" max="10" width="26.1640625" style="411" bestFit="1" customWidth="1"/>
    <col min="11" max="11" width="7.83203125" style="410" customWidth="1"/>
    <col min="12" max="12" width="42.1640625" style="410" customWidth="1"/>
    <col min="13" max="16384" width="9.33203125" style="410"/>
  </cols>
  <sheetData>
    <row r="1" spans="1:12" s="374" customFormat="1" ht="22.5">
      <c r="A1" s="370"/>
      <c r="B1" s="370">
        <v>29</v>
      </c>
      <c r="C1" s="370"/>
      <c r="D1" s="370" t="s">
        <v>329</v>
      </c>
      <c r="E1" s="403"/>
      <c r="G1" s="403"/>
      <c r="I1" s="404"/>
      <c r="J1" s="403"/>
      <c r="L1" s="403"/>
    </row>
    <row r="2" spans="1:12" s="374" customFormat="1" ht="22.5" customHeight="1">
      <c r="A2" s="370"/>
      <c r="B2" s="370"/>
      <c r="C2" s="370"/>
      <c r="D2" s="370"/>
      <c r="E2" s="403"/>
      <c r="G2" s="403"/>
      <c r="I2" s="404"/>
      <c r="J2" s="403"/>
      <c r="L2" s="403"/>
    </row>
    <row r="3" spans="1:12" s="376" customFormat="1" ht="22.5">
      <c r="A3" s="441">
        <v>0</v>
      </c>
      <c r="B3" s="405"/>
      <c r="C3" s="414"/>
      <c r="D3" s="642" t="str">
        <f>+'29 Reconciliation of equity'!D3</f>
        <v>Company</v>
      </c>
      <c r="E3" s="642"/>
      <c r="F3" s="642"/>
      <c r="G3" s="642"/>
      <c r="H3" s="642"/>
      <c r="I3" s="642"/>
    </row>
    <row r="4" spans="1:12" s="376" customFormat="1" ht="22.5">
      <c r="A4" s="441"/>
      <c r="B4" s="405"/>
      <c r="C4" s="414"/>
      <c r="D4" s="642" t="s">
        <v>234</v>
      </c>
      <c r="E4" s="642"/>
      <c r="F4" s="642"/>
      <c r="G4" s="642"/>
      <c r="H4" s="642"/>
      <c r="I4" s="642"/>
    </row>
    <row r="5" spans="1:12" s="402" customFormat="1" ht="11.25" customHeight="1">
      <c r="A5" s="441">
        <v>0</v>
      </c>
      <c r="B5" s="405"/>
      <c r="C5" s="414"/>
      <c r="D5" s="415"/>
      <c r="E5" s="415"/>
      <c r="F5" s="416"/>
      <c r="G5" s="417"/>
      <c r="H5" s="418"/>
      <c r="I5" s="417"/>
      <c r="J5" s="416"/>
    </row>
    <row r="6" spans="1:12" s="376" customFormat="1" ht="60.75">
      <c r="A6" s="441">
        <v>0</v>
      </c>
      <c r="B6" s="405"/>
      <c r="C6" s="414"/>
      <c r="D6" s="419"/>
      <c r="E6" s="419"/>
      <c r="F6" s="383" t="s">
        <v>313</v>
      </c>
      <c r="G6" s="384"/>
      <c r="H6" s="385" t="s">
        <v>314</v>
      </c>
      <c r="I6" s="386"/>
      <c r="J6" s="383" t="s">
        <v>315</v>
      </c>
    </row>
    <row r="7" spans="1:12" s="376" customFormat="1" ht="18.75">
      <c r="A7" s="441"/>
      <c r="B7" s="405"/>
      <c r="C7" s="414"/>
      <c r="D7" s="373" t="s">
        <v>245</v>
      </c>
      <c r="E7" s="419"/>
      <c r="F7" s="381"/>
      <c r="G7" s="381"/>
      <c r="H7" s="380"/>
      <c r="I7" s="377"/>
      <c r="J7" s="420"/>
    </row>
    <row r="8" spans="1:12" s="376" customFormat="1" ht="20.25">
      <c r="A8" s="441">
        <v>0</v>
      </c>
      <c r="B8" s="405"/>
      <c r="C8" s="414"/>
      <c r="D8" s="421"/>
      <c r="E8" s="421"/>
      <c r="F8" s="422"/>
      <c r="G8" s="384"/>
      <c r="H8" s="423"/>
      <c r="I8" s="384"/>
      <c r="J8" s="422"/>
    </row>
    <row r="9" spans="1:12" s="389" customFormat="1" ht="18.75" customHeight="1">
      <c r="A9" s="441">
        <v>73</v>
      </c>
      <c r="B9" s="405"/>
      <c r="C9" s="406" t="s">
        <v>153</v>
      </c>
      <c r="D9" s="389" t="s">
        <v>33</v>
      </c>
      <c r="F9" s="449">
        <v>430679529.97000003</v>
      </c>
      <c r="G9" s="424"/>
      <c r="H9" s="449">
        <f>J9-F9</f>
        <v>0</v>
      </c>
      <c r="I9" s="393"/>
      <c r="J9" s="449">
        <v>430679529.97000003</v>
      </c>
    </row>
    <row r="10" spans="1:12" s="389" customFormat="1" ht="18.75" customHeight="1">
      <c r="A10" s="441">
        <v>74</v>
      </c>
      <c r="B10" s="405"/>
      <c r="C10" s="406" t="s">
        <v>154</v>
      </c>
      <c r="D10" s="389" t="s">
        <v>34</v>
      </c>
      <c r="F10" s="456">
        <v>-295776142.37</v>
      </c>
      <c r="G10" s="424"/>
      <c r="H10" s="456">
        <f>J10-F10</f>
        <v>27971315.640000015</v>
      </c>
      <c r="I10" s="393"/>
      <c r="J10" s="456">
        <v>-267804826.72999999</v>
      </c>
    </row>
    <row r="11" spans="1:12" s="389" customFormat="1" ht="18.75" hidden="1" customHeight="1">
      <c r="A11" s="441">
        <v>75</v>
      </c>
      <c r="B11" s="405"/>
      <c r="C11" s="406" t="s">
        <v>316</v>
      </c>
      <c r="D11" s="389" t="s">
        <v>35</v>
      </c>
      <c r="F11" s="456">
        <v>0</v>
      </c>
      <c r="G11" s="424"/>
      <c r="H11" s="456">
        <f>J11-F11</f>
        <v>0</v>
      </c>
      <c r="I11" s="393"/>
      <c r="J11" s="456">
        <v>0</v>
      </c>
    </row>
    <row r="12" spans="1:12" s="426" customFormat="1" ht="18.75" customHeight="1">
      <c r="A12" s="441">
        <v>0</v>
      </c>
      <c r="B12" s="405"/>
      <c r="C12" s="425"/>
      <c r="D12" s="426" t="s">
        <v>193</v>
      </c>
      <c r="F12" s="427">
        <f>SUM(F9:F11)</f>
        <v>134903387.60000002</v>
      </c>
      <c r="G12" s="427"/>
      <c r="H12" s="427">
        <f>SUM(H9:H11)</f>
        <v>27971315.640000015</v>
      </c>
      <c r="I12" s="427"/>
      <c r="J12" s="427">
        <f>SUM(J9:J11)</f>
        <v>162874703.24000004</v>
      </c>
    </row>
    <row r="13" spans="1:12" s="389" customFormat="1" ht="18.75" customHeight="1">
      <c r="A13" s="441">
        <v>78</v>
      </c>
      <c r="B13" s="405"/>
      <c r="C13" s="406" t="s">
        <v>155</v>
      </c>
      <c r="D13" s="389" t="s">
        <v>36</v>
      </c>
      <c r="F13" s="449">
        <v>19312333.07</v>
      </c>
      <c r="G13" s="424"/>
      <c r="H13" s="449">
        <f t="shared" ref="H13:H18" si="0">J13-F13</f>
        <v>7221683.2899999991</v>
      </c>
      <c r="I13" s="393"/>
      <c r="J13" s="449">
        <v>26534016.359999999</v>
      </c>
    </row>
    <row r="14" spans="1:12" s="389" customFormat="1" ht="18.75" customHeight="1">
      <c r="A14" s="441">
        <v>79</v>
      </c>
      <c r="B14" s="405"/>
      <c r="C14" s="406" t="s">
        <v>156</v>
      </c>
      <c r="D14" s="389" t="s">
        <v>37</v>
      </c>
      <c r="F14" s="449">
        <v>-29867211.289999999</v>
      </c>
      <c r="G14" s="424"/>
      <c r="H14" s="449">
        <f t="shared" si="0"/>
        <v>-6119908.0700000003</v>
      </c>
      <c r="I14" s="393"/>
      <c r="J14" s="449">
        <v>-35987119.359999999</v>
      </c>
    </row>
    <row r="15" spans="1:12" s="389" customFormat="1" ht="18.75" hidden="1" customHeight="1">
      <c r="A15" s="441">
        <v>80</v>
      </c>
      <c r="B15" s="405"/>
      <c r="C15" s="406" t="s">
        <v>317</v>
      </c>
      <c r="D15" s="389" t="s">
        <v>38</v>
      </c>
      <c r="F15" s="449">
        <v>0</v>
      </c>
      <c r="G15" s="424"/>
      <c r="H15" s="449">
        <f t="shared" si="0"/>
        <v>0</v>
      </c>
      <c r="I15" s="393"/>
      <c r="J15" s="449">
        <v>0</v>
      </c>
    </row>
    <row r="16" spans="1:12" s="389" customFormat="1" ht="18.75" customHeight="1">
      <c r="A16" s="441">
        <v>81</v>
      </c>
      <c r="B16" s="405"/>
      <c r="C16" s="406" t="s">
        <v>157</v>
      </c>
      <c r="D16" s="389" t="s">
        <v>39</v>
      </c>
      <c r="F16" s="449">
        <v>-3621614.09</v>
      </c>
      <c r="G16" s="424"/>
      <c r="H16" s="449">
        <f t="shared" si="0"/>
        <v>0</v>
      </c>
      <c r="I16" s="393"/>
      <c r="J16" s="449">
        <v>-3621614.09</v>
      </c>
    </row>
    <row r="17" spans="1:10" s="389" customFormat="1" ht="18.75" hidden="1" customHeight="1">
      <c r="A17" s="441">
        <v>82</v>
      </c>
      <c r="B17" s="405"/>
      <c r="C17" s="406" t="s">
        <v>158</v>
      </c>
      <c r="D17" s="389" t="s">
        <v>40</v>
      </c>
      <c r="F17" s="449">
        <v>0</v>
      </c>
      <c r="G17" s="424"/>
      <c r="H17" s="449">
        <f t="shared" si="0"/>
        <v>0</v>
      </c>
      <c r="I17" s="393"/>
      <c r="J17" s="449">
        <v>0</v>
      </c>
    </row>
    <row r="18" spans="1:10" s="389" customFormat="1" ht="18.75" customHeight="1">
      <c r="A18" s="441">
        <v>83</v>
      </c>
      <c r="B18" s="405"/>
      <c r="C18" s="406" t="s">
        <v>159</v>
      </c>
      <c r="D18" s="389" t="s">
        <v>41</v>
      </c>
      <c r="F18" s="456">
        <v>0</v>
      </c>
      <c r="G18" s="424"/>
      <c r="H18" s="456">
        <f t="shared" si="0"/>
        <v>-490748.03</v>
      </c>
      <c r="I18" s="393"/>
      <c r="J18" s="456">
        <v>-490748.03</v>
      </c>
    </row>
    <row r="19" spans="1:10" s="389" customFormat="1" ht="18.75" hidden="1" customHeight="1">
      <c r="A19" s="441">
        <v>84</v>
      </c>
      <c r="B19" s="405"/>
      <c r="C19" s="406" t="s">
        <v>160</v>
      </c>
      <c r="D19" s="389" t="s">
        <v>42</v>
      </c>
      <c r="F19" s="461"/>
      <c r="G19" s="424"/>
      <c r="H19" s="461"/>
      <c r="I19" s="393"/>
      <c r="J19" s="461"/>
    </row>
    <row r="20" spans="1:10" s="389" customFormat="1" ht="18.75" hidden="1" customHeight="1">
      <c r="A20" s="441">
        <v>85</v>
      </c>
      <c r="B20" s="405"/>
      <c r="C20" s="406" t="s">
        <v>318</v>
      </c>
      <c r="D20" s="389" t="s">
        <v>43</v>
      </c>
      <c r="F20" s="461"/>
      <c r="G20" s="424"/>
      <c r="H20" s="461"/>
      <c r="I20" s="393"/>
      <c r="J20" s="461"/>
    </row>
    <row r="21" spans="1:10" s="389" customFormat="1" ht="18.75" hidden="1" customHeight="1">
      <c r="A21" s="441">
        <v>86</v>
      </c>
      <c r="B21" s="405"/>
      <c r="C21" s="406" t="s">
        <v>161</v>
      </c>
      <c r="D21" s="389" t="s">
        <v>44</v>
      </c>
      <c r="F21" s="453"/>
      <c r="G21" s="424"/>
      <c r="H21" s="453"/>
      <c r="I21" s="393"/>
      <c r="J21" s="453"/>
    </row>
    <row r="22" spans="1:10" s="429" customFormat="1" ht="18.75" customHeight="1">
      <c r="A22" s="441">
        <v>0</v>
      </c>
      <c r="B22" s="405"/>
      <c r="C22" s="428"/>
      <c r="D22" s="426" t="s">
        <v>362</v>
      </c>
      <c r="E22" s="426"/>
      <c r="F22" s="427">
        <f>SUM(F12:F21)</f>
        <v>120726895.29000002</v>
      </c>
      <c r="G22" s="427"/>
      <c r="H22" s="427">
        <f>SUM(H12:H21)</f>
        <v>28582342.830000013</v>
      </c>
      <c r="I22" s="427"/>
      <c r="J22" s="427">
        <f>SUM(J12:J21)</f>
        <v>149309238.12</v>
      </c>
    </row>
    <row r="23" spans="1:10" s="429" customFormat="1" ht="18.75" customHeight="1">
      <c r="A23" s="441">
        <v>0</v>
      </c>
      <c r="B23" s="405"/>
      <c r="C23" s="428"/>
      <c r="D23" s="426"/>
      <c r="E23" s="426"/>
      <c r="F23" s="430"/>
      <c r="G23" s="430"/>
      <c r="H23" s="430"/>
      <c r="I23" s="430"/>
      <c r="J23" s="430"/>
    </row>
    <row r="24" spans="1:10" s="389" customFormat="1" ht="18.75" customHeight="1">
      <c r="A24" s="441">
        <v>90</v>
      </c>
      <c r="B24" s="405"/>
      <c r="C24" s="406" t="s">
        <v>162</v>
      </c>
      <c r="D24" s="389" t="s">
        <v>17</v>
      </c>
      <c r="F24" s="456">
        <v>-5354220.87</v>
      </c>
      <c r="G24" s="424"/>
      <c r="H24" s="456">
        <f>J24-F24</f>
        <v>4994321.5999999996</v>
      </c>
      <c r="I24" s="393"/>
      <c r="J24" s="456">
        <v>-359899.27</v>
      </c>
    </row>
    <row r="25" spans="1:10" s="389" customFormat="1" ht="18.75" hidden="1" customHeight="1">
      <c r="A25" s="441">
        <v>91</v>
      </c>
      <c r="B25" s="405"/>
      <c r="C25" s="406" t="s">
        <v>163</v>
      </c>
      <c r="D25" s="389" t="s">
        <v>45</v>
      </c>
      <c r="F25" s="449">
        <v>0</v>
      </c>
      <c r="G25" s="424"/>
      <c r="H25" s="449">
        <f>J25-F25</f>
        <v>0</v>
      </c>
      <c r="I25" s="393"/>
      <c r="J25" s="449">
        <v>0</v>
      </c>
    </row>
    <row r="26" spans="1:10" s="389" customFormat="1" ht="18.75" hidden="1" customHeight="1">
      <c r="A26" s="441">
        <v>92</v>
      </c>
      <c r="B26" s="405"/>
      <c r="C26" s="406" t="s">
        <v>164</v>
      </c>
      <c r="D26" s="389" t="s">
        <v>46</v>
      </c>
      <c r="F26" s="449">
        <v>0</v>
      </c>
      <c r="G26" s="424"/>
      <c r="H26" s="449">
        <f>J26-F26</f>
        <v>0</v>
      </c>
      <c r="I26" s="393"/>
      <c r="J26" s="449">
        <v>0</v>
      </c>
    </row>
    <row r="27" spans="1:10" s="389" customFormat="1" ht="18.75" hidden="1" customHeight="1">
      <c r="A27" s="441">
        <v>93</v>
      </c>
      <c r="B27" s="405"/>
      <c r="C27" s="406" t="s">
        <v>165</v>
      </c>
      <c r="D27" s="389" t="s">
        <v>47</v>
      </c>
      <c r="F27" s="449">
        <v>0</v>
      </c>
      <c r="G27" s="424"/>
      <c r="H27" s="449">
        <f>J27-F27</f>
        <v>0</v>
      </c>
      <c r="I27" s="393"/>
      <c r="J27" s="449">
        <v>0</v>
      </c>
    </row>
    <row r="28" spans="1:10" s="389" customFormat="1" ht="18.75" hidden="1" customHeight="1">
      <c r="A28" s="441">
        <v>94</v>
      </c>
      <c r="B28" s="405"/>
      <c r="C28" s="406" t="s">
        <v>166</v>
      </c>
      <c r="D28" s="389" t="s">
        <v>48</v>
      </c>
      <c r="F28" s="456">
        <v>0</v>
      </c>
      <c r="G28" s="424"/>
      <c r="H28" s="456">
        <v>0</v>
      </c>
      <c r="I28" s="393"/>
      <c r="J28" s="456">
        <v>0</v>
      </c>
    </row>
    <row r="29" spans="1:10" s="389" customFormat="1" ht="18.75" hidden="1" customHeight="1">
      <c r="A29" s="441">
        <v>95</v>
      </c>
      <c r="B29" s="405"/>
      <c r="C29" s="406" t="s">
        <v>167</v>
      </c>
      <c r="D29" s="389" t="s">
        <v>49</v>
      </c>
      <c r="F29" s="453"/>
      <c r="G29" s="424"/>
      <c r="H29" s="453"/>
      <c r="I29" s="393"/>
      <c r="J29" s="453"/>
    </row>
    <row r="30" spans="1:10" s="429" customFormat="1" ht="18.75" customHeight="1">
      <c r="A30" s="441">
        <v>0</v>
      </c>
      <c r="B30" s="405"/>
      <c r="C30" s="428"/>
      <c r="D30" s="426" t="s">
        <v>67</v>
      </c>
      <c r="E30" s="431"/>
      <c r="F30" s="427">
        <f>SUM(F22:F29)</f>
        <v>115372674.42000002</v>
      </c>
      <c r="G30" s="427"/>
      <c r="H30" s="427">
        <f>J30-F30</f>
        <v>33576664.429999977</v>
      </c>
      <c r="I30" s="427"/>
      <c r="J30" s="427">
        <f>SUM(J22:J29)</f>
        <v>148949338.84999999</v>
      </c>
    </row>
    <row r="31" spans="1:10" s="389" customFormat="1" ht="18.75" customHeight="1">
      <c r="A31" s="441">
        <v>98</v>
      </c>
      <c r="B31" s="405"/>
      <c r="C31" s="406" t="s">
        <v>319</v>
      </c>
      <c r="D31" s="389" t="s">
        <v>50</v>
      </c>
      <c r="F31" s="456">
        <f>-30536538.52-474726.16</f>
        <v>-31011264.68</v>
      </c>
      <c r="G31" s="424"/>
      <c r="H31" s="456">
        <f>J31-F31</f>
        <v>-13588823.600000001</v>
      </c>
      <c r="I31" s="393"/>
      <c r="J31" s="456">
        <v>-44600088.280000001</v>
      </c>
    </row>
    <row r="32" spans="1:10" s="389" customFormat="1" ht="18.75" hidden="1" customHeight="1">
      <c r="A32" s="441">
        <v>99</v>
      </c>
      <c r="B32" s="405"/>
      <c r="C32" s="406" t="s">
        <v>320</v>
      </c>
      <c r="D32" s="389" t="s">
        <v>51</v>
      </c>
      <c r="F32" s="449">
        <v>0</v>
      </c>
      <c r="G32" s="424"/>
      <c r="H32" s="449">
        <f>J32-F32</f>
        <v>0</v>
      </c>
      <c r="I32" s="393"/>
      <c r="J32" s="449">
        <v>0</v>
      </c>
    </row>
    <row r="33" spans="1:10" s="389" customFormat="1" ht="18.75" hidden="1" customHeight="1">
      <c r="A33" s="441">
        <v>100</v>
      </c>
      <c r="B33" s="405"/>
      <c r="C33" s="406" t="s">
        <v>321</v>
      </c>
      <c r="D33" s="389" t="s">
        <v>52</v>
      </c>
      <c r="F33" s="449">
        <v>0</v>
      </c>
      <c r="G33" s="424"/>
      <c r="H33" s="449">
        <f>J33-F33</f>
        <v>0</v>
      </c>
      <c r="I33" s="393"/>
      <c r="J33" s="449">
        <v>0</v>
      </c>
    </row>
    <row r="34" spans="1:10" s="433" customFormat="1" ht="18.75" hidden="1" customHeight="1">
      <c r="A34" s="441">
        <v>0</v>
      </c>
      <c r="B34" s="405"/>
      <c r="C34" s="432"/>
      <c r="D34" s="433" t="s">
        <v>53</v>
      </c>
      <c r="E34" s="434"/>
      <c r="F34" s="460">
        <f>SUM(F31:F33)</f>
        <v>-31011264.68</v>
      </c>
      <c r="G34" s="435"/>
      <c r="H34" s="460">
        <f>SUM(H31:H33)</f>
        <v>-13588823.600000001</v>
      </c>
      <c r="I34" s="435"/>
      <c r="J34" s="460">
        <f>SUM(J31:J33)</f>
        <v>-44600088.280000001</v>
      </c>
    </row>
    <row r="35" spans="1:10" s="426" customFormat="1" ht="18.75" customHeight="1">
      <c r="A35" s="441">
        <v>0</v>
      </c>
      <c r="B35" s="405"/>
      <c r="C35" s="425"/>
      <c r="D35" s="426" t="s">
        <v>28</v>
      </c>
      <c r="F35" s="427">
        <f>F30+F34</f>
        <v>84361409.74000001</v>
      </c>
      <c r="G35" s="427"/>
      <c r="H35" s="427">
        <f>H30+H34</f>
        <v>19987840.829999976</v>
      </c>
      <c r="I35" s="427"/>
      <c r="J35" s="427">
        <f>J30+J34</f>
        <v>104349250.56999999</v>
      </c>
    </row>
    <row r="36" spans="1:10" s="389" customFormat="1" ht="24" customHeight="1">
      <c r="A36" s="441">
        <v>105</v>
      </c>
      <c r="B36" s="405"/>
      <c r="C36" s="406" t="s">
        <v>322</v>
      </c>
      <c r="D36" s="389" t="s">
        <v>323</v>
      </c>
      <c r="F36" s="456">
        <v>19788595.16</v>
      </c>
      <c r="G36" s="424"/>
      <c r="H36" s="456">
        <f>J36-F36</f>
        <v>-19788595.16</v>
      </c>
      <c r="I36" s="393"/>
      <c r="J36" s="456">
        <v>0</v>
      </c>
    </row>
    <row r="37" spans="1:10" s="389" customFormat="1" ht="18.75" hidden="1" customHeight="1">
      <c r="A37" s="441">
        <v>0</v>
      </c>
      <c r="B37" s="405"/>
      <c r="C37" s="406"/>
      <c r="D37" s="426" t="s">
        <v>32</v>
      </c>
      <c r="F37" s="427"/>
      <c r="G37" s="427"/>
      <c r="H37" s="427"/>
      <c r="I37" s="427"/>
      <c r="J37" s="427"/>
    </row>
    <row r="38" spans="1:10" s="389" customFormat="1" ht="18.75" hidden="1" customHeight="1">
      <c r="A38" s="441">
        <v>108</v>
      </c>
      <c r="B38" s="405"/>
      <c r="C38" s="406" t="s">
        <v>324</v>
      </c>
      <c r="D38" s="389" t="s">
        <v>12</v>
      </c>
      <c r="F38" s="453"/>
      <c r="G38" s="424"/>
      <c r="H38" s="453"/>
      <c r="I38" s="393"/>
      <c r="J38" s="453"/>
    </row>
    <row r="39" spans="1:10" s="389" customFormat="1" ht="18.75" hidden="1" customHeight="1">
      <c r="A39" s="387"/>
      <c r="B39" s="406"/>
      <c r="C39" s="406"/>
      <c r="F39" s="393"/>
      <c r="G39" s="393"/>
      <c r="H39" s="393"/>
      <c r="I39" s="393"/>
      <c r="J39" s="393"/>
    </row>
    <row r="40" spans="1:10" s="429" customFormat="1" ht="24.75" customHeight="1" thickBot="1">
      <c r="A40" s="442"/>
      <c r="B40" s="428"/>
      <c r="C40" s="428"/>
      <c r="D40" s="426" t="s">
        <v>358</v>
      </c>
      <c r="E40" s="433"/>
      <c r="F40" s="471">
        <f>SUM(F35:F39)</f>
        <v>104150004.90000001</v>
      </c>
      <c r="G40" s="427"/>
      <c r="H40" s="471">
        <f>J40-F40</f>
        <v>199245.66999998689</v>
      </c>
      <c r="I40" s="427"/>
      <c r="J40" s="471">
        <f>SUM(J35:J39)</f>
        <v>104349250.56999999</v>
      </c>
    </row>
    <row r="41" spans="1:10" s="389" customFormat="1">
      <c r="A41" s="387"/>
      <c r="B41" s="406"/>
      <c r="C41" s="406"/>
      <c r="F41" s="394"/>
      <c r="G41" s="393"/>
      <c r="H41" s="394"/>
      <c r="I41" s="393"/>
      <c r="J41" s="394"/>
    </row>
    <row r="42" spans="1:10">
      <c r="B42" s="436"/>
      <c r="C42" s="436"/>
      <c r="F42" s="437"/>
      <c r="H42" s="437"/>
      <c r="J42" s="437"/>
    </row>
    <row r="43" spans="1:10" ht="15.75" hidden="1">
      <c r="B43" s="436"/>
      <c r="C43" s="436"/>
      <c r="D43" s="438" t="s">
        <v>22</v>
      </c>
      <c r="F43" s="439">
        <f>+F22-F19-F15-F11</f>
        <v>120726895.29000002</v>
      </c>
      <c r="G43" s="440">
        <f>+G22-G19-G15-G11</f>
        <v>0</v>
      </c>
      <c r="H43" s="439">
        <f>+H22-H19-H15-H11</f>
        <v>28582342.830000013</v>
      </c>
      <c r="J43" s="439">
        <f>+J22-J19-J15-J11</f>
        <v>149309238.12</v>
      </c>
    </row>
    <row r="44" spans="1:10">
      <c r="B44" s="436"/>
      <c r="C44" s="436"/>
    </row>
  </sheetData>
  <mergeCells count="2">
    <mergeCell ref="D4:I4"/>
    <mergeCell ref="D3:I3"/>
  </mergeCells>
  <phoneticPr fontId="1" type="noConversion"/>
  <conditionalFormatting sqref="F6 H6 J6">
    <cfRule type="expression" dxfId="0" priority="1" stopIfTrue="1">
      <formula>F29&lt;&gt;F65</formula>
    </cfRule>
  </conditionalFormatting>
  <dataValidations count="1">
    <dataValidation allowBlank="1" showInputMessage="1" showErrorMessage="1" promptTitle="Προσοχή στην επιλογή προσήμου" prompt="Τις δαπάνες να τις καταχωρείτε με αρνητικό πρόσημο_x000a__x000a_Please input with the minus sign (-) the amounts concerning expenses" sqref="G36 J29 I24 I10:I11 J19:J21 I26 I31:I33 I38:J38 G10:G11 G26 G24 F19:F21 F29 G31:G33 F38:G38 G14:G21 G28:G29 I14:I21 I28:I29 I36"/>
  </dataValidations>
  <printOptions horizontalCentered="1"/>
  <pageMargins left="0" right="0" top="0.75" bottom="0.62992125984252001" header="0" footer="0"/>
  <pageSetup paperSize="9" scale="63" orientation="portrait" horizontalDpi="300" verticalDpi="300" r:id="rId1"/>
  <headerFooter alignWithMargins="0">
    <oddFooter>&amp;L&amp;"Times New Roman Greek,Italic"&amp;8Draft for discussion purposes only&amp;R51</oddFooter>
  </headerFooter>
  <ignoredErrors>
    <ignoredError sqref="H12" formula="1"/>
  </ignoredErrors>
</worksheet>
</file>

<file path=xl/worksheets/sheet15.xml><?xml version="1.0" encoding="utf-8"?>
<worksheet xmlns="http://schemas.openxmlformats.org/spreadsheetml/2006/main" xmlns:r="http://schemas.openxmlformats.org/officeDocument/2006/relationships">
  <sheetPr>
    <pageSetUpPr fitToPage="1"/>
  </sheetPr>
  <dimension ref="A2:H110"/>
  <sheetViews>
    <sheetView topLeftCell="A16" zoomScaleNormal="100" zoomScaleSheetLayoutView="75" workbookViewId="0">
      <selection activeCell="G37" sqref="G37"/>
    </sheetView>
  </sheetViews>
  <sheetFormatPr defaultColWidth="10.6640625" defaultRowHeight="12.75"/>
  <cols>
    <col min="1" max="1" width="9.33203125" style="218" customWidth="1"/>
    <col min="2" max="2" width="53.33203125" style="220" customWidth="1"/>
    <col min="3" max="3" width="10.6640625" style="220" customWidth="1"/>
    <col min="4" max="7" width="19.5" style="218" customWidth="1"/>
    <col min="8" max="8" width="4.83203125" style="218" customWidth="1"/>
    <col min="9" max="16384" width="10.6640625" style="218"/>
  </cols>
  <sheetData>
    <row r="2" spans="1:7" ht="18.75">
      <c r="A2" s="232">
        <v>31</v>
      </c>
      <c r="B2" s="643" t="s">
        <v>372</v>
      </c>
      <c r="C2" s="644"/>
      <c r="D2" s="644"/>
      <c r="E2" s="644"/>
    </row>
    <row r="3" spans="1:7" ht="15.75">
      <c r="B3" s="312" t="s">
        <v>54</v>
      </c>
    </row>
    <row r="4" spans="1:7" ht="39.75" customHeight="1">
      <c r="B4" s="217" t="s">
        <v>60</v>
      </c>
      <c r="C4" s="217"/>
    </row>
    <row r="6" spans="1:7" ht="40.5" customHeight="1" thickBot="1">
      <c r="B6" s="645" t="s">
        <v>373</v>
      </c>
      <c r="C6" s="646"/>
    </row>
    <row r="7" spans="1:7" ht="26.25" thickBot="1">
      <c r="C7" s="219"/>
      <c r="D7" s="221" t="s">
        <v>196</v>
      </c>
      <c r="E7" s="221" t="s">
        <v>374</v>
      </c>
      <c r="F7" s="222" t="s">
        <v>375</v>
      </c>
      <c r="G7" s="221" t="s">
        <v>269</v>
      </c>
    </row>
    <row r="8" spans="1:7">
      <c r="C8" s="219"/>
      <c r="D8" s="223"/>
      <c r="E8" s="223"/>
      <c r="F8" s="224"/>
      <c r="G8" s="223"/>
    </row>
    <row r="9" spans="1:7" ht="13.5">
      <c r="B9" s="225" t="s">
        <v>376</v>
      </c>
      <c r="C9" s="219"/>
      <c r="D9" s="226">
        <v>0.99990000000000001</v>
      </c>
      <c r="E9" s="226">
        <v>0.72250000000000003</v>
      </c>
      <c r="F9" s="227">
        <v>0.5</v>
      </c>
      <c r="G9" s="223"/>
    </row>
    <row r="10" spans="1:7" ht="13.5">
      <c r="B10" s="225" t="s">
        <v>377</v>
      </c>
      <c r="C10" s="219"/>
      <c r="D10" s="226"/>
      <c r="E10" s="226"/>
      <c r="F10" s="227"/>
      <c r="G10" s="223"/>
    </row>
    <row r="11" spans="1:7">
      <c r="D11" s="228" t="s">
        <v>378</v>
      </c>
      <c r="E11" s="228" t="s">
        <v>378</v>
      </c>
      <c r="F11" s="228" t="s">
        <v>378</v>
      </c>
      <c r="G11" s="228" t="s">
        <v>378</v>
      </c>
    </row>
    <row r="12" spans="1:7">
      <c r="B12" s="219" t="s">
        <v>168</v>
      </c>
      <c r="D12" s="229"/>
      <c r="E12" s="229"/>
      <c r="F12" s="229"/>
      <c r="G12" s="229"/>
    </row>
    <row r="13" spans="1:7">
      <c r="D13" s="229"/>
      <c r="E13" s="229"/>
      <c r="F13" s="229"/>
      <c r="G13" s="229"/>
    </row>
    <row r="14" spans="1:7">
      <c r="B14" s="313" t="s">
        <v>265</v>
      </c>
      <c r="D14" s="252">
        <v>122608.8</v>
      </c>
      <c r="E14" s="252">
        <v>24.99</v>
      </c>
      <c r="F14" s="252">
        <v>1428632.57</v>
      </c>
      <c r="G14" s="252">
        <f>SUM(D14:F14)</f>
        <v>1551266.36</v>
      </c>
    </row>
    <row r="15" spans="1:7">
      <c r="B15" s="313" t="s">
        <v>379</v>
      </c>
      <c r="D15" s="252">
        <v>81437.38</v>
      </c>
      <c r="E15" s="252">
        <v>1074717.21</v>
      </c>
      <c r="F15" s="252">
        <v>6034170.7999999998</v>
      </c>
      <c r="G15" s="252">
        <f>SUM(D15:F15)</f>
        <v>7190325.3899999997</v>
      </c>
    </row>
    <row r="16" spans="1:7">
      <c r="B16" s="313" t="s">
        <v>83</v>
      </c>
      <c r="D16" s="252">
        <v>82145.88</v>
      </c>
      <c r="E16" s="252">
        <v>13446.94</v>
      </c>
      <c r="F16" s="252">
        <v>0</v>
      </c>
      <c r="G16" s="252">
        <f>SUM(D16:F16)</f>
        <v>95592.82</v>
      </c>
    </row>
    <row r="17" spans="2:7">
      <c r="D17" s="252"/>
      <c r="E17" s="252"/>
      <c r="F17" s="252"/>
      <c r="G17" s="252"/>
    </row>
    <row r="18" spans="2:7" ht="27" customHeight="1">
      <c r="B18" s="219" t="s">
        <v>269</v>
      </c>
      <c r="D18" s="253">
        <f>SUM(D14:D16)</f>
        <v>286192.06</v>
      </c>
      <c r="E18" s="253">
        <f>SUM(E14:E16)</f>
        <v>1088189.1399999999</v>
      </c>
      <c r="F18" s="253">
        <f>SUM(F14:F16)</f>
        <v>7462803.3700000001</v>
      </c>
      <c r="G18" s="253">
        <f>SUM(G14:G16)</f>
        <v>8837184.5700000003</v>
      </c>
    </row>
    <row r="19" spans="2:7">
      <c r="D19" s="252"/>
      <c r="E19" s="252"/>
      <c r="F19" s="252"/>
      <c r="G19" s="252"/>
    </row>
    <row r="20" spans="2:7">
      <c r="B20" s="219" t="s">
        <v>115</v>
      </c>
      <c r="D20" s="252"/>
      <c r="E20" s="252"/>
      <c r="F20" s="252"/>
      <c r="G20" s="252"/>
    </row>
    <row r="21" spans="2:7">
      <c r="D21" s="252"/>
      <c r="E21" s="252"/>
      <c r="F21" s="252"/>
      <c r="G21" s="252"/>
    </row>
    <row r="22" spans="2:7">
      <c r="B22" s="313" t="s">
        <v>380</v>
      </c>
      <c r="D22" s="252">
        <v>22772.9</v>
      </c>
      <c r="E22" s="252">
        <v>163141.68</v>
      </c>
      <c r="F22" s="252">
        <v>2776440.16</v>
      </c>
      <c r="G22" s="252">
        <f>SUM(D22:F22)</f>
        <v>2962354.74</v>
      </c>
    </row>
    <row r="23" spans="2:7">
      <c r="B23" s="313" t="s">
        <v>381</v>
      </c>
      <c r="D23" s="252">
        <v>44184.18</v>
      </c>
      <c r="E23" s="252">
        <v>115904.89</v>
      </c>
      <c r="F23" s="252">
        <v>0</v>
      </c>
      <c r="G23" s="252">
        <f>SUM(D23:F23)</f>
        <v>160089.07</v>
      </c>
    </row>
    <row r="24" spans="2:7">
      <c r="B24" s="313" t="s">
        <v>382</v>
      </c>
      <c r="D24" s="252">
        <v>0</v>
      </c>
      <c r="E24" s="252">
        <v>0</v>
      </c>
      <c r="F24" s="252">
        <v>1610637.69</v>
      </c>
      <c r="G24" s="252">
        <f>SUM(D24:F24)</f>
        <v>1610637.69</v>
      </c>
    </row>
    <row r="25" spans="2:7">
      <c r="B25" s="313" t="s">
        <v>62</v>
      </c>
      <c r="D25" s="252">
        <v>0</v>
      </c>
      <c r="E25" s="252">
        <v>238923.3</v>
      </c>
      <c r="F25" s="252">
        <v>1547360.26</v>
      </c>
      <c r="G25" s="252">
        <f>SUM(D25:F25)</f>
        <v>1786283.56</v>
      </c>
    </row>
    <row r="26" spans="2:7">
      <c r="D26" s="252"/>
      <c r="E26" s="252"/>
      <c r="F26" s="252"/>
      <c r="G26" s="252"/>
    </row>
    <row r="27" spans="2:7" ht="27" customHeight="1">
      <c r="B27" s="219" t="s">
        <v>269</v>
      </c>
      <c r="D27" s="253">
        <f>SUM(D22:D25)</f>
        <v>66957.08</v>
      </c>
      <c r="E27" s="253">
        <f>SUM(E22:E25)</f>
        <v>517969.87</v>
      </c>
      <c r="F27" s="253">
        <f>SUM(F22:F25)</f>
        <v>5934438.1099999994</v>
      </c>
      <c r="G27" s="253">
        <f>SUM(G22:G25)</f>
        <v>6519365.0600000005</v>
      </c>
    </row>
    <row r="28" spans="2:7" ht="27" customHeight="1" thickBot="1">
      <c r="B28" s="219" t="s">
        <v>383</v>
      </c>
      <c r="D28" s="255">
        <f>D18-D27</f>
        <v>219234.97999999998</v>
      </c>
      <c r="E28" s="255">
        <f>E18-E27</f>
        <v>570219.2699999999</v>
      </c>
      <c r="F28" s="255">
        <f>F18-F27</f>
        <v>1528365.2600000007</v>
      </c>
      <c r="G28" s="255">
        <f>G18-G27</f>
        <v>2317819.5099999998</v>
      </c>
    </row>
    <row r="29" spans="2:7">
      <c r="D29" s="252"/>
      <c r="E29" s="252"/>
      <c r="F29" s="252"/>
      <c r="G29" s="252"/>
    </row>
    <row r="30" spans="2:7" ht="27" customHeight="1" thickBot="1">
      <c r="B30" s="219" t="s">
        <v>384</v>
      </c>
      <c r="D30" s="252"/>
      <c r="E30" s="252"/>
      <c r="F30" s="252"/>
      <c r="G30" s="251">
        <f>(494302.57+G16)</f>
        <v>589895.39</v>
      </c>
    </row>
    <row r="31" spans="2:7" ht="27" customHeight="1" thickBot="1">
      <c r="B31" s="219" t="s">
        <v>385</v>
      </c>
      <c r="D31" s="252"/>
      <c r="E31" s="252"/>
      <c r="F31" s="254"/>
      <c r="G31" s="251">
        <f>G30-G28</f>
        <v>-1727924.1199999996</v>
      </c>
    </row>
    <row r="32" spans="2:7">
      <c r="D32" s="252"/>
      <c r="E32" s="252"/>
      <c r="F32" s="254"/>
      <c r="G32" s="252"/>
    </row>
    <row r="33" spans="2:8">
      <c r="B33" s="219" t="s">
        <v>384</v>
      </c>
      <c r="D33" s="252"/>
      <c r="E33" s="252"/>
      <c r="F33" s="254"/>
      <c r="G33" s="252">
        <f>G30</f>
        <v>589895.39</v>
      </c>
    </row>
    <row r="34" spans="2:8" ht="13.5" thickBot="1">
      <c r="B34" s="219" t="s">
        <v>386</v>
      </c>
      <c r="D34" s="252"/>
      <c r="E34" s="252"/>
      <c r="F34" s="254"/>
      <c r="G34" s="251">
        <f>G16</f>
        <v>95592.82</v>
      </c>
    </row>
    <row r="35" spans="2:8" ht="27" customHeight="1" thickBot="1">
      <c r="B35" s="219" t="s">
        <v>387</v>
      </c>
      <c r="D35" s="252"/>
      <c r="E35" s="252"/>
      <c r="F35" s="254"/>
      <c r="G35" s="256">
        <f>G33-G34</f>
        <v>494302.57</v>
      </c>
    </row>
    <row r="36" spans="2:8">
      <c r="D36" s="252"/>
      <c r="E36" s="252"/>
      <c r="F36" s="252"/>
      <c r="G36" s="252"/>
    </row>
    <row r="37" spans="2:8">
      <c r="D37" s="229"/>
      <c r="E37" s="229"/>
      <c r="F37" s="229"/>
      <c r="G37" s="229"/>
    </row>
    <row r="38" spans="2:8">
      <c r="B38" s="217" t="s">
        <v>61</v>
      </c>
      <c r="D38" s="229"/>
      <c r="E38" s="229"/>
      <c r="F38" s="229"/>
      <c r="G38" s="229"/>
    </row>
    <row r="39" spans="2:8">
      <c r="D39" s="229"/>
      <c r="E39" s="229"/>
      <c r="F39" s="229"/>
      <c r="G39" s="229"/>
    </row>
    <row r="40" spans="2:8" ht="34.5" customHeight="1" thickBot="1">
      <c r="B40" s="645" t="s">
        <v>388</v>
      </c>
      <c r="C40" s="646"/>
      <c r="D40" s="229"/>
      <c r="E40" s="229">
        <v>50</v>
      </c>
      <c r="F40" s="229"/>
      <c r="G40" s="229"/>
    </row>
    <row r="41" spans="2:8" ht="26.25" thickBot="1">
      <c r="E41" s="230" t="s">
        <v>389</v>
      </c>
      <c r="F41" s="222"/>
      <c r="G41" s="221" t="s">
        <v>269</v>
      </c>
    </row>
    <row r="42" spans="2:8">
      <c r="D42" s="229"/>
      <c r="E42" s="229"/>
      <c r="F42" s="229"/>
      <c r="G42" s="229"/>
    </row>
    <row r="43" spans="2:8" ht="13.5">
      <c r="B43" s="225" t="s">
        <v>390</v>
      </c>
      <c r="E43" s="462">
        <v>4.2796000000000001E-2</v>
      </c>
      <c r="F43" s="231">
        <v>1</v>
      </c>
      <c r="G43" s="229"/>
    </row>
    <row r="44" spans="2:8">
      <c r="D44" s="229"/>
      <c r="E44" s="228" t="s">
        <v>378</v>
      </c>
      <c r="F44" s="228" t="s">
        <v>378</v>
      </c>
      <c r="G44" s="228" t="s">
        <v>378</v>
      </c>
      <c r="H44" s="228"/>
    </row>
    <row r="45" spans="2:8">
      <c r="B45" s="219" t="s">
        <v>168</v>
      </c>
      <c r="D45" s="229"/>
      <c r="E45" s="229"/>
      <c r="F45" s="229"/>
      <c r="G45" s="229"/>
    </row>
    <row r="46" spans="2:8">
      <c r="D46" s="229"/>
      <c r="E46" s="229"/>
      <c r="F46" s="229"/>
      <c r="G46" s="229"/>
    </row>
    <row r="47" spans="2:8">
      <c r="B47" s="313" t="s">
        <v>265</v>
      </c>
      <c r="C47" s="313"/>
      <c r="D47" s="314"/>
      <c r="E47" s="315">
        <v>24989065</v>
      </c>
      <c r="F47" s="315">
        <v>29788138.550000001</v>
      </c>
      <c r="G47" s="315">
        <f>E47+F47</f>
        <v>54777203.549999997</v>
      </c>
    </row>
    <row r="48" spans="2:8">
      <c r="B48" s="313" t="s">
        <v>391</v>
      </c>
      <c r="C48" s="313"/>
      <c r="D48" s="314"/>
      <c r="E48" s="315">
        <v>2700016</v>
      </c>
      <c r="F48" s="315">
        <v>1334666.56</v>
      </c>
      <c r="G48" s="315">
        <f>E48+F48</f>
        <v>4034682.56</v>
      </c>
    </row>
    <row r="49" spans="2:7">
      <c r="B49" s="313" t="s">
        <v>379</v>
      </c>
      <c r="C49" s="313"/>
      <c r="D49" s="314"/>
      <c r="E49" s="315">
        <f>2301032.79-312131.15</f>
        <v>1988901.6400000001</v>
      </c>
      <c r="F49" s="315">
        <v>3075621.05</v>
      </c>
      <c r="G49" s="315">
        <f>E49+F49</f>
        <v>5064522.6899999995</v>
      </c>
    </row>
    <row r="50" spans="2:7">
      <c r="B50" s="313" t="s">
        <v>392</v>
      </c>
      <c r="C50" s="313"/>
      <c r="D50" s="314"/>
      <c r="E50" s="315">
        <v>312131.15000000002</v>
      </c>
      <c r="F50" s="315">
        <v>0</v>
      </c>
      <c r="G50" s="315">
        <f>E50+F50</f>
        <v>312131.15000000002</v>
      </c>
    </row>
    <row r="51" spans="2:7">
      <c r="B51" s="313" t="s">
        <v>83</v>
      </c>
      <c r="C51" s="313"/>
      <c r="D51" s="314"/>
      <c r="E51" s="315">
        <v>5964868.8499999996</v>
      </c>
      <c r="F51" s="315">
        <v>0</v>
      </c>
      <c r="G51" s="315">
        <f>E51+F51</f>
        <v>5964868.8499999996</v>
      </c>
    </row>
    <row r="52" spans="2:7">
      <c r="D52" s="229"/>
      <c r="E52" s="252"/>
      <c r="F52" s="252"/>
      <c r="G52" s="252"/>
    </row>
    <row r="53" spans="2:7">
      <c r="B53" s="219" t="s">
        <v>269</v>
      </c>
      <c r="D53" s="229"/>
      <c r="E53" s="253">
        <f>SUM(E47:E51)</f>
        <v>35954982.640000001</v>
      </c>
      <c r="F53" s="253">
        <f>SUM(F47:F51)</f>
        <v>34198426.159999996</v>
      </c>
      <c r="G53" s="253">
        <f>SUM(G47:G51)</f>
        <v>70153408.799999997</v>
      </c>
    </row>
    <row r="54" spans="2:7">
      <c r="D54" s="229"/>
      <c r="E54" s="252"/>
      <c r="F54" s="252"/>
      <c r="G54" s="252"/>
    </row>
    <row r="55" spans="2:7">
      <c r="B55" s="219" t="s">
        <v>115</v>
      </c>
      <c r="D55" s="229"/>
      <c r="E55" s="252"/>
      <c r="F55" s="252"/>
      <c r="G55" s="252"/>
    </row>
    <row r="56" spans="2:7">
      <c r="D56" s="229"/>
      <c r="E56" s="252"/>
      <c r="F56" s="252"/>
      <c r="G56" s="252"/>
    </row>
    <row r="57" spans="2:7">
      <c r="B57" s="313" t="s">
        <v>393</v>
      </c>
      <c r="C57" s="313"/>
      <c r="D57" s="314"/>
      <c r="E57" s="315">
        <v>0</v>
      </c>
      <c r="F57" s="315">
        <v>6994958.6699999999</v>
      </c>
      <c r="G57" s="315">
        <f>E57+F57</f>
        <v>6994958.6699999999</v>
      </c>
    </row>
    <row r="58" spans="2:7">
      <c r="B58" s="313" t="s">
        <v>380</v>
      </c>
      <c r="C58" s="313"/>
      <c r="D58" s="314"/>
      <c r="E58" s="315">
        <v>2639491.7999999998</v>
      </c>
      <c r="F58" s="315">
        <v>2651017.7000000002</v>
      </c>
      <c r="G58" s="315">
        <f>E58+F58</f>
        <v>5290509.5</v>
      </c>
    </row>
    <row r="59" spans="2:7">
      <c r="B59" s="313" t="s">
        <v>62</v>
      </c>
      <c r="C59" s="313"/>
      <c r="D59" s="314"/>
      <c r="E59" s="315">
        <v>9994800</v>
      </c>
      <c r="F59" s="315">
        <v>0</v>
      </c>
      <c r="G59" s="315">
        <f>E59+F59</f>
        <v>9994800</v>
      </c>
    </row>
    <row r="60" spans="2:7">
      <c r="D60" s="229"/>
      <c r="E60" s="252"/>
      <c r="F60" s="252"/>
      <c r="G60" s="252"/>
    </row>
    <row r="61" spans="2:7">
      <c r="B61" s="219" t="s">
        <v>269</v>
      </c>
      <c r="D61" s="229"/>
      <c r="E61" s="253">
        <f>SUM(E57:E60)</f>
        <v>12634291.800000001</v>
      </c>
      <c r="F61" s="253">
        <f>SUM(F57:F59)</f>
        <v>9645976.370000001</v>
      </c>
      <c r="G61" s="253">
        <f>SUM(G57:G59)</f>
        <v>22280268.170000002</v>
      </c>
    </row>
    <row r="62" spans="2:7">
      <c r="B62" s="220" t="s">
        <v>394</v>
      </c>
      <c r="D62" s="229"/>
      <c r="E62" s="254">
        <f>E53-E61</f>
        <v>23320690.84</v>
      </c>
      <c r="F62" s="254">
        <f>F53-F61</f>
        <v>24552449.789999995</v>
      </c>
      <c r="G62" s="254">
        <f>G53-G61</f>
        <v>47873140.629999995</v>
      </c>
    </row>
    <row r="63" spans="2:7">
      <c r="B63" s="220" t="s">
        <v>169</v>
      </c>
      <c r="D63" s="229"/>
      <c r="E63" s="252">
        <f>E64-E62</f>
        <v>17784404.16</v>
      </c>
      <c r="F63" s="252">
        <v>7488560.8800000027</v>
      </c>
      <c r="G63" s="254">
        <f>G64-G62</f>
        <v>25272965.040000007</v>
      </c>
    </row>
    <row r="64" spans="2:7" ht="13.5" thickBot="1">
      <c r="B64" s="219" t="s">
        <v>395</v>
      </c>
      <c r="D64" s="229"/>
      <c r="E64" s="255">
        <f>E65</f>
        <v>41105095</v>
      </c>
      <c r="F64" s="255">
        <f>SUM(F62:F63)</f>
        <v>32041010.669999998</v>
      </c>
      <c r="G64" s="255">
        <f>E64+F64</f>
        <v>73146105.670000002</v>
      </c>
    </row>
    <row r="65" spans="2:7" ht="13.5" thickBot="1">
      <c r="B65" s="219" t="s">
        <v>105</v>
      </c>
      <c r="D65" s="229"/>
      <c r="E65" s="256">
        <v>41105095</v>
      </c>
      <c r="F65" s="256">
        <f>F68</f>
        <v>33908080.009999998</v>
      </c>
      <c r="G65" s="256">
        <f>E65+F65</f>
        <v>75013175.00999999</v>
      </c>
    </row>
    <row r="66" spans="2:7">
      <c r="D66" s="229"/>
      <c r="E66" s="229"/>
      <c r="F66" s="229"/>
      <c r="G66" s="229"/>
    </row>
    <row r="67" spans="2:7">
      <c r="B67" s="220" t="s">
        <v>107</v>
      </c>
      <c r="D67" s="229"/>
      <c r="E67" s="229"/>
      <c r="F67" s="229"/>
      <c r="G67" s="229"/>
    </row>
    <row r="68" spans="2:7">
      <c r="B68" s="220" t="s">
        <v>106</v>
      </c>
      <c r="D68" s="229"/>
      <c r="E68" s="257">
        <v>35140131.149999999</v>
      </c>
      <c r="F68" s="257">
        <v>33908080.009999998</v>
      </c>
      <c r="G68" s="257">
        <f>E68+F68</f>
        <v>69048211.159999996</v>
      </c>
    </row>
    <row r="69" spans="2:7">
      <c r="B69" s="220" t="s">
        <v>108</v>
      </c>
      <c r="D69" s="229"/>
      <c r="E69" s="259">
        <f>E65-E68</f>
        <v>5964963.8500000015</v>
      </c>
      <c r="F69" s="259">
        <v>-1867069</v>
      </c>
      <c r="G69" s="259">
        <f>E69+F69</f>
        <v>4097894.8500000015</v>
      </c>
    </row>
    <row r="70" spans="2:7" ht="13.5" thickBot="1">
      <c r="B70" s="219" t="s">
        <v>395</v>
      </c>
      <c r="D70" s="229"/>
      <c r="E70" s="258">
        <f>SUM(E68:E69)</f>
        <v>41105095</v>
      </c>
      <c r="F70" s="258">
        <f>SUM(F68:F69)</f>
        <v>32041011.009999998</v>
      </c>
      <c r="G70" s="258">
        <f>SUM(G68:G69)</f>
        <v>73146106.00999999</v>
      </c>
    </row>
    <row r="71" spans="2:7" ht="27">
      <c r="B71" s="225" t="s">
        <v>364</v>
      </c>
      <c r="D71" s="229"/>
      <c r="E71" s="229"/>
      <c r="F71" s="229"/>
      <c r="G71" s="229"/>
    </row>
    <row r="72" spans="2:7">
      <c r="D72" s="229"/>
      <c r="E72" s="229"/>
      <c r="F72" s="229"/>
      <c r="G72" s="229"/>
    </row>
    <row r="73" spans="2:7">
      <c r="B73" s="220" t="s">
        <v>109</v>
      </c>
      <c r="D73" s="229"/>
      <c r="E73" s="229"/>
      <c r="F73" s="229"/>
      <c r="G73" s="229"/>
    </row>
    <row r="74" spans="2:7">
      <c r="D74" s="229"/>
      <c r="E74" s="229"/>
      <c r="F74" s="229"/>
      <c r="G74" s="229"/>
    </row>
    <row r="75" spans="2:7">
      <c r="D75" s="229"/>
      <c r="E75" s="229"/>
      <c r="F75" s="229"/>
      <c r="G75" s="229"/>
    </row>
    <row r="76" spans="2:7">
      <c r="D76" s="229"/>
      <c r="E76" s="229"/>
      <c r="F76" s="229"/>
      <c r="G76" s="229"/>
    </row>
    <row r="77" spans="2:7">
      <c r="D77" s="229"/>
      <c r="E77" s="229"/>
      <c r="F77" s="229"/>
      <c r="G77" s="229"/>
    </row>
    <row r="78" spans="2:7">
      <c r="D78" s="229"/>
      <c r="E78" s="229"/>
      <c r="F78" s="229"/>
      <c r="G78" s="229"/>
    </row>
    <row r="79" spans="2:7">
      <c r="D79" s="229"/>
      <c r="E79" s="229"/>
      <c r="F79" s="229"/>
      <c r="G79" s="229"/>
    </row>
    <row r="80" spans="2:7">
      <c r="D80" s="229"/>
      <c r="E80" s="229"/>
      <c r="F80" s="229"/>
      <c r="G80" s="229"/>
    </row>
    <row r="81" spans="4:7">
      <c r="D81" s="229"/>
      <c r="E81" s="229"/>
      <c r="F81" s="229"/>
      <c r="G81" s="229"/>
    </row>
    <row r="82" spans="4:7">
      <c r="D82" s="229"/>
      <c r="E82" s="229"/>
      <c r="F82" s="229"/>
      <c r="G82" s="229"/>
    </row>
    <row r="83" spans="4:7">
      <c r="D83" s="229"/>
      <c r="E83" s="229"/>
      <c r="F83" s="229"/>
      <c r="G83" s="229"/>
    </row>
    <row r="84" spans="4:7">
      <c r="D84" s="229"/>
      <c r="E84" s="229"/>
      <c r="F84" s="229"/>
      <c r="G84" s="229"/>
    </row>
    <row r="85" spans="4:7">
      <c r="D85" s="229"/>
      <c r="E85" s="229"/>
      <c r="F85" s="229"/>
      <c r="G85" s="229"/>
    </row>
    <row r="86" spans="4:7">
      <c r="D86" s="229"/>
      <c r="E86" s="229"/>
      <c r="F86" s="229"/>
      <c r="G86" s="229"/>
    </row>
    <row r="87" spans="4:7">
      <c r="D87" s="229"/>
      <c r="E87" s="229"/>
      <c r="F87" s="229"/>
      <c r="G87" s="229"/>
    </row>
    <row r="88" spans="4:7">
      <c r="D88" s="229"/>
      <c r="E88" s="229"/>
      <c r="F88" s="229"/>
      <c r="G88" s="229"/>
    </row>
    <row r="89" spans="4:7">
      <c r="D89" s="229"/>
      <c r="E89" s="229"/>
      <c r="F89" s="229"/>
      <c r="G89" s="229"/>
    </row>
    <row r="90" spans="4:7">
      <c r="D90" s="229"/>
      <c r="E90" s="229"/>
      <c r="F90" s="229"/>
      <c r="G90" s="229"/>
    </row>
    <row r="91" spans="4:7">
      <c r="D91" s="229"/>
      <c r="E91" s="229"/>
      <c r="F91" s="229"/>
      <c r="G91" s="229"/>
    </row>
    <row r="92" spans="4:7">
      <c r="D92" s="229"/>
      <c r="E92" s="229"/>
      <c r="F92" s="229"/>
      <c r="G92" s="229"/>
    </row>
    <row r="93" spans="4:7">
      <c r="D93" s="229"/>
      <c r="E93" s="229"/>
      <c r="F93" s="229"/>
      <c r="G93" s="229"/>
    </row>
    <row r="94" spans="4:7">
      <c r="D94" s="229"/>
      <c r="E94" s="229"/>
      <c r="F94" s="229"/>
      <c r="G94" s="229"/>
    </row>
    <row r="95" spans="4:7">
      <c r="D95" s="229"/>
      <c r="E95" s="229"/>
      <c r="F95" s="229"/>
      <c r="G95" s="229"/>
    </row>
    <row r="96" spans="4:7">
      <c r="D96" s="229"/>
      <c r="E96" s="229"/>
      <c r="F96" s="229"/>
      <c r="G96" s="229"/>
    </row>
    <row r="97" spans="4:7">
      <c r="D97" s="229"/>
      <c r="E97" s="229"/>
      <c r="F97" s="229"/>
      <c r="G97" s="229"/>
    </row>
    <row r="98" spans="4:7">
      <c r="D98" s="229"/>
      <c r="E98" s="229"/>
      <c r="F98" s="229"/>
      <c r="G98" s="229"/>
    </row>
    <row r="99" spans="4:7">
      <c r="D99" s="229"/>
      <c r="E99" s="229"/>
      <c r="F99" s="229"/>
      <c r="G99" s="229"/>
    </row>
    <row r="100" spans="4:7">
      <c r="D100" s="229"/>
      <c r="E100" s="229"/>
      <c r="F100" s="229"/>
      <c r="G100" s="229"/>
    </row>
    <row r="101" spans="4:7">
      <c r="D101" s="229"/>
      <c r="E101" s="229"/>
      <c r="F101" s="229"/>
      <c r="G101" s="229"/>
    </row>
    <row r="102" spans="4:7">
      <c r="D102" s="229"/>
      <c r="E102" s="229"/>
      <c r="F102" s="229"/>
      <c r="G102" s="229"/>
    </row>
    <row r="103" spans="4:7">
      <c r="D103" s="229"/>
      <c r="E103" s="229"/>
      <c r="F103" s="229"/>
      <c r="G103" s="229"/>
    </row>
    <row r="104" spans="4:7">
      <c r="D104" s="229"/>
      <c r="E104" s="229"/>
      <c r="F104" s="229"/>
      <c r="G104" s="229"/>
    </row>
    <row r="105" spans="4:7">
      <c r="D105" s="229"/>
      <c r="E105" s="229"/>
      <c r="F105" s="229"/>
      <c r="G105" s="229"/>
    </row>
    <row r="106" spans="4:7">
      <c r="D106" s="229"/>
      <c r="E106" s="229"/>
      <c r="F106" s="229"/>
      <c r="G106" s="229"/>
    </row>
    <row r="107" spans="4:7">
      <c r="D107" s="229"/>
      <c r="E107" s="229"/>
      <c r="F107" s="229"/>
      <c r="G107" s="229"/>
    </row>
    <row r="108" spans="4:7">
      <c r="D108" s="229"/>
      <c r="E108" s="229"/>
      <c r="F108" s="229"/>
      <c r="G108" s="229"/>
    </row>
    <row r="109" spans="4:7">
      <c r="D109" s="229"/>
      <c r="E109" s="229"/>
      <c r="F109" s="229"/>
      <c r="G109" s="229"/>
    </row>
    <row r="110" spans="4:7">
      <c r="D110" s="229"/>
      <c r="E110" s="229"/>
      <c r="F110" s="229"/>
      <c r="G110" s="229"/>
    </row>
  </sheetData>
  <mergeCells count="3">
    <mergeCell ref="B2:E2"/>
    <mergeCell ref="B40:C40"/>
    <mergeCell ref="B6:C6"/>
  </mergeCells>
  <phoneticPr fontId="59" type="noConversion"/>
  <printOptions horizontalCentered="1"/>
  <pageMargins left="0.73619999999999997" right="0" top="0.98419999999999996" bottom="0.16" header="0.433" footer="0"/>
  <pageSetup paperSize="9" scale="64" orientation="portrait" draft="1" r:id="rId1"/>
  <headerFooter alignWithMargins="0">
    <oddHeader>&amp;L&amp;14Notes to the annual financial statements for the year ended 31 December 2002</oddHeader>
    <oddFooter>&amp;L&amp;"Times New Roman Greek,Italic"&amp;11Draft for discussion purposes only</oddFooter>
  </headerFooter>
</worksheet>
</file>

<file path=xl/worksheets/sheet16.xml><?xml version="1.0" encoding="utf-8"?>
<worksheet xmlns="http://schemas.openxmlformats.org/spreadsheetml/2006/main" xmlns:r="http://schemas.openxmlformats.org/officeDocument/2006/relationships">
  <sheetPr enableFormatConditionsCalculation="0">
    <tabColor indexed="27"/>
    <pageSetUpPr fitToPage="1"/>
  </sheetPr>
  <dimension ref="A1:W57"/>
  <sheetViews>
    <sheetView topLeftCell="A4" zoomScaleNormal="100" workbookViewId="0">
      <selection activeCell="A7" sqref="A7:IV20"/>
    </sheetView>
  </sheetViews>
  <sheetFormatPr defaultColWidth="10.6640625" defaultRowHeight="15"/>
  <cols>
    <col min="1" max="1" width="6.5" style="155" bestFit="1" customWidth="1"/>
    <col min="2" max="2" width="104.33203125" style="155" customWidth="1"/>
    <col min="3" max="3" width="1" style="155" customWidth="1"/>
    <col min="4" max="4" width="14.1640625" style="155" customWidth="1"/>
    <col min="5" max="5" width="0.5" style="137" customWidth="1"/>
    <col min="6" max="6" width="14.1640625" style="155" customWidth="1"/>
    <col min="7" max="7" width="0.6640625" style="137" customWidth="1"/>
    <col min="8" max="8" width="13.83203125" style="155" customWidth="1"/>
    <col min="9" max="9" width="0.6640625" style="137" customWidth="1"/>
    <col min="10" max="10" width="14.5" style="155" customWidth="1"/>
    <col min="11" max="11" width="0.83203125" style="137" customWidth="1"/>
    <col min="12" max="12" width="19.83203125" style="155" customWidth="1"/>
    <col min="13" max="13" width="0.6640625" style="137" customWidth="1"/>
    <col min="14" max="14" width="12.5" style="137" customWidth="1"/>
    <col min="15" max="15" width="0.6640625" style="137" customWidth="1"/>
    <col min="16" max="16" width="12.5" style="155" customWidth="1"/>
    <col min="17" max="17" width="8.83203125" style="155" customWidth="1"/>
    <col min="18" max="23" width="17.83203125" style="155" customWidth="1"/>
    <col min="24" max="16384" width="10.6640625" style="155"/>
  </cols>
  <sheetData>
    <row r="1" spans="1:23">
      <c r="B1" s="159"/>
      <c r="C1" s="159"/>
      <c r="D1" s="77"/>
      <c r="E1" s="77"/>
      <c r="F1" s="77"/>
      <c r="G1" s="77"/>
      <c r="H1" s="77"/>
      <c r="I1" s="77"/>
      <c r="J1" s="77"/>
      <c r="K1" s="77"/>
      <c r="L1" s="77"/>
      <c r="M1" s="77"/>
      <c r="N1" s="77"/>
      <c r="O1" s="77"/>
      <c r="P1" s="77"/>
      <c r="Q1" s="77"/>
      <c r="R1" s="77"/>
      <c r="S1" s="73">
        <v>1000</v>
      </c>
    </row>
    <row r="3" spans="1:23" ht="20.25">
      <c r="A3" s="352"/>
      <c r="B3" s="352" t="s">
        <v>218</v>
      </c>
      <c r="C3" s="109"/>
    </row>
    <row r="4" spans="1:23" ht="25.5">
      <c r="A4" s="163"/>
      <c r="B4" s="475" t="s">
        <v>305</v>
      </c>
      <c r="C4" s="109"/>
    </row>
    <row r="5" spans="1:23" s="114" customFormat="1" ht="63">
      <c r="A5" s="494"/>
      <c r="B5" s="497"/>
      <c r="C5" s="495"/>
      <c r="D5" s="358" t="s">
        <v>340</v>
      </c>
      <c r="E5" s="358"/>
      <c r="F5" s="358" t="s">
        <v>341</v>
      </c>
      <c r="G5" s="358"/>
      <c r="H5" s="358" t="s">
        <v>342</v>
      </c>
      <c r="I5" s="358"/>
      <c r="J5" s="358" t="s">
        <v>343</v>
      </c>
      <c r="K5" s="358"/>
      <c r="L5" s="496" t="s">
        <v>344</v>
      </c>
      <c r="M5" s="358"/>
      <c r="N5" s="358" t="s">
        <v>345</v>
      </c>
      <c r="O5" s="358"/>
      <c r="P5" s="358" t="s">
        <v>244</v>
      </c>
      <c r="Q5" s="149"/>
      <c r="R5" s="149"/>
      <c r="S5" s="149"/>
      <c r="T5" s="149"/>
      <c r="U5" s="149"/>
      <c r="V5" s="149"/>
      <c r="W5" s="149"/>
    </row>
    <row r="6" spans="1:23" s="114" customFormat="1" ht="19.5">
      <c r="A6" s="180"/>
      <c r="B6" s="360"/>
      <c r="C6" s="361"/>
      <c r="D6" s="359"/>
      <c r="E6" s="359"/>
      <c r="F6" s="359"/>
      <c r="G6" s="359"/>
      <c r="H6" s="359"/>
      <c r="I6" s="359"/>
      <c r="J6" s="359"/>
      <c r="K6" s="359"/>
      <c r="L6" s="359"/>
      <c r="M6" s="359"/>
      <c r="N6" s="359"/>
      <c r="O6" s="359"/>
      <c r="P6" s="362"/>
      <c r="Q6" s="149"/>
      <c r="R6" s="149"/>
      <c r="S6" s="149"/>
      <c r="T6" s="149"/>
      <c r="U6" s="149"/>
      <c r="V6" s="149"/>
      <c r="W6" s="149"/>
    </row>
    <row r="7" spans="1:23" s="356" customFormat="1" ht="22.5" customHeight="1">
      <c r="B7" s="483" t="s">
        <v>93</v>
      </c>
      <c r="C7" s="139"/>
      <c r="D7" s="486">
        <v>53202.8027</v>
      </c>
      <c r="E7" s="487"/>
      <c r="F7" s="486">
        <v>3693.058</v>
      </c>
      <c r="G7" s="487"/>
      <c r="H7" s="486">
        <f>117393.304+1</f>
        <v>117394.304</v>
      </c>
      <c r="I7" s="487"/>
      <c r="J7" s="486">
        <v>162942.149</v>
      </c>
      <c r="K7" s="487"/>
      <c r="L7" s="486">
        <v>21262.134750000001</v>
      </c>
      <c r="M7" s="487"/>
      <c r="N7" s="488">
        <v>-56294.578999999998</v>
      </c>
      <c r="O7" s="487"/>
      <c r="P7" s="487">
        <f>SUM(D7:O7)-1</f>
        <v>302198.86945</v>
      </c>
      <c r="Q7" s="99"/>
      <c r="R7" s="99"/>
      <c r="S7" s="99"/>
      <c r="T7" s="99"/>
      <c r="U7" s="99"/>
      <c r="V7" s="99"/>
      <c r="W7" s="99"/>
    </row>
    <row r="8" spans="1:23" s="356" customFormat="1" ht="22.5" customHeight="1">
      <c r="B8" s="348" t="s">
        <v>346</v>
      </c>
      <c r="D8" s="487">
        <v>5678.0540000000001</v>
      </c>
      <c r="E8" s="487"/>
      <c r="F8" s="489">
        <v>0</v>
      </c>
      <c r="G8" s="487"/>
      <c r="H8" s="487">
        <v>28851.44037</v>
      </c>
      <c r="I8" s="487"/>
      <c r="J8" s="487">
        <v>23642.753000000001</v>
      </c>
      <c r="K8" s="487"/>
      <c r="L8" s="487">
        <v>0</v>
      </c>
      <c r="M8" s="487"/>
      <c r="N8" s="487">
        <v>0</v>
      </c>
      <c r="O8" s="487"/>
      <c r="P8" s="487">
        <f>SUM(D8:O8)</f>
        <v>58172.247369999997</v>
      </c>
      <c r="Q8" s="103"/>
      <c r="R8" s="103"/>
      <c r="S8" s="103"/>
      <c r="T8" s="103"/>
      <c r="U8" s="103"/>
      <c r="V8" s="103"/>
      <c r="W8" s="103"/>
    </row>
    <row r="9" spans="1:23" s="356" customFormat="1" ht="22.5" customHeight="1">
      <c r="B9" s="348" t="s">
        <v>94</v>
      </c>
      <c r="D9" s="487">
        <v>0</v>
      </c>
      <c r="E9" s="487"/>
      <c r="F9" s="487">
        <v>0</v>
      </c>
      <c r="G9" s="487"/>
      <c r="H9" s="487">
        <v>0</v>
      </c>
      <c r="I9" s="487"/>
      <c r="J9" s="487">
        <v>0</v>
      </c>
      <c r="K9" s="487"/>
      <c r="L9" s="487">
        <v>0</v>
      </c>
      <c r="M9" s="487"/>
      <c r="N9" s="487">
        <v>-60078.542600000001</v>
      </c>
      <c r="O9" s="487"/>
      <c r="P9" s="487">
        <f>SUM(D9:O9)</f>
        <v>-60078.542600000001</v>
      </c>
      <c r="Q9" s="103"/>
      <c r="R9" s="103"/>
      <c r="S9" s="103"/>
      <c r="T9" s="103"/>
      <c r="U9" s="103"/>
      <c r="V9" s="103"/>
      <c r="W9" s="103"/>
    </row>
    <row r="10" spans="1:23" s="356" customFormat="1" ht="22.5" customHeight="1">
      <c r="B10" s="348" t="s">
        <v>55</v>
      </c>
      <c r="D10" s="487">
        <v>345.78783000000004</v>
      </c>
      <c r="E10" s="487"/>
      <c r="F10" s="487">
        <v>0</v>
      </c>
      <c r="G10" s="487"/>
      <c r="H10" s="487">
        <v>0</v>
      </c>
      <c r="I10" s="487"/>
      <c r="J10" s="487">
        <v>0</v>
      </c>
      <c r="K10" s="487"/>
      <c r="L10" s="487">
        <v>0</v>
      </c>
      <c r="M10" s="487"/>
      <c r="N10" s="487">
        <v>0</v>
      </c>
      <c r="O10" s="487"/>
      <c r="P10" s="487">
        <f>SUM(D10:O10)</f>
        <v>345.78783000000004</v>
      </c>
      <c r="Q10" s="103"/>
      <c r="R10" s="103"/>
      <c r="S10" s="103"/>
      <c r="T10" s="103"/>
      <c r="U10" s="103"/>
      <c r="V10" s="103"/>
      <c r="W10" s="103"/>
    </row>
    <row r="11" spans="1:23" s="356" customFormat="1" ht="22.5" customHeight="1">
      <c r="B11" s="348" t="s">
        <v>95</v>
      </c>
      <c r="D11" s="487">
        <v>0</v>
      </c>
      <c r="E11" s="487"/>
      <c r="F11" s="487">
        <v>0</v>
      </c>
      <c r="G11" s="487"/>
      <c r="H11" s="487">
        <v>0</v>
      </c>
      <c r="I11" s="487"/>
      <c r="J11" s="487">
        <v>0</v>
      </c>
      <c r="K11" s="487"/>
      <c r="L11" s="487">
        <v>17052.218280000001</v>
      </c>
      <c r="M11" s="487"/>
      <c r="N11" s="487">
        <v>0</v>
      </c>
      <c r="O11" s="487"/>
      <c r="P11" s="487">
        <f>SUM(D11:O11)</f>
        <v>17052.218280000001</v>
      </c>
      <c r="Q11" s="103"/>
      <c r="R11" s="103"/>
      <c r="S11" s="103"/>
      <c r="T11" s="103"/>
      <c r="U11" s="103"/>
      <c r="V11" s="103"/>
      <c r="W11" s="103"/>
    </row>
    <row r="12" spans="1:23" s="356" customFormat="1" ht="22.5" customHeight="1">
      <c r="B12" s="348" t="s">
        <v>347</v>
      </c>
      <c r="D12" s="490">
        <v>0</v>
      </c>
      <c r="E12" s="487"/>
      <c r="F12" s="490">
        <v>0</v>
      </c>
      <c r="G12" s="487"/>
      <c r="H12" s="490">
        <v>0</v>
      </c>
      <c r="I12" s="487"/>
      <c r="J12" s="490">
        <v>0</v>
      </c>
      <c r="K12" s="487"/>
      <c r="L12" s="490">
        <v>-5968.2764000000006</v>
      </c>
      <c r="M12" s="487"/>
      <c r="N12" s="490">
        <v>0</v>
      </c>
      <c r="O12" s="487"/>
      <c r="P12" s="490">
        <f>SUM(D12:O12)</f>
        <v>-5968.2764000000006</v>
      </c>
      <c r="Q12" s="103"/>
      <c r="R12" s="103"/>
      <c r="S12" s="103"/>
      <c r="T12" s="103"/>
      <c r="U12" s="103"/>
      <c r="V12" s="103"/>
      <c r="W12" s="103"/>
    </row>
    <row r="13" spans="1:23" s="356" customFormat="1" ht="22.5" customHeight="1">
      <c r="B13" s="483" t="s">
        <v>348</v>
      </c>
      <c r="D13" s="488">
        <f>SUM(D7:D12)</f>
        <v>59226.644530000005</v>
      </c>
      <c r="E13" s="488"/>
      <c r="F13" s="488">
        <f>SUM(F7:F12)</f>
        <v>3693.058</v>
      </c>
      <c r="G13" s="488"/>
      <c r="H13" s="488">
        <f>SUM(H7:H12)-1</f>
        <v>146244.74437</v>
      </c>
      <c r="I13" s="488"/>
      <c r="J13" s="488">
        <f>SUM(J7:J12)</f>
        <v>186584.902</v>
      </c>
      <c r="K13" s="488"/>
      <c r="L13" s="488">
        <f>SUM(L7:L12)</f>
        <v>32346.076629999996</v>
      </c>
      <c r="M13" s="488"/>
      <c r="N13" s="488">
        <f>N9+N7-1</f>
        <v>-116374.1216</v>
      </c>
      <c r="O13" s="488"/>
      <c r="P13" s="488">
        <f>SUM(P7:P12)</f>
        <v>311722.30393000005</v>
      </c>
      <c r="Q13" s="103"/>
      <c r="R13" s="103"/>
      <c r="S13" s="103"/>
      <c r="T13" s="103"/>
      <c r="U13" s="103"/>
      <c r="V13" s="103"/>
      <c r="W13" s="103"/>
    </row>
    <row r="14" spans="1:23" s="464" customFormat="1" ht="22.5" customHeight="1">
      <c r="B14" s="484" t="s">
        <v>396</v>
      </c>
      <c r="D14" s="491">
        <v>0</v>
      </c>
      <c r="E14" s="491"/>
      <c r="F14" s="491">
        <v>0</v>
      </c>
      <c r="G14" s="491"/>
      <c r="H14" s="491">
        <v>27</v>
      </c>
      <c r="I14" s="491"/>
      <c r="J14" s="491">
        <v>-67173</v>
      </c>
      <c r="K14" s="491"/>
      <c r="L14" s="491">
        <v>0</v>
      </c>
      <c r="M14" s="491"/>
      <c r="N14" s="491">
        <v>0</v>
      </c>
      <c r="O14" s="491"/>
      <c r="P14" s="491">
        <v>-67146</v>
      </c>
      <c r="Q14" s="485"/>
      <c r="R14" s="485"/>
      <c r="S14" s="485"/>
      <c r="T14" s="485"/>
      <c r="U14" s="485"/>
      <c r="V14" s="485"/>
      <c r="W14" s="485"/>
    </row>
    <row r="15" spans="1:23" s="356" customFormat="1" ht="22.5" customHeight="1">
      <c r="B15" s="348" t="s">
        <v>94</v>
      </c>
      <c r="C15" s="478"/>
      <c r="D15" s="481"/>
      <c r="E15" s="481"/>
      <c r="F15" s="481"/>
      <c r="G15" s="481"/>
      <c r="H15" s="481"/>
      <c r="I15" s="481"/>
      <c r="J15" s="481"/>
      <c r="K15" s="481"/>
      <c r="L15" s="481"/>
      <c r="M15" s="481"/>
      <c r="N15" s="487">
        <v>-32377.569489999998</v>
      </c>
      <c r="O15" s="481"/>
      <c r="P15" s="487">
        <v>-32377.569489999998</v>
      </c>
      <c r="Q15" s="98"/>
      <c r="R15" s="98"/>
      <c r="S15" s="98"/>
      <c r="T15" s="98"/>
      <c r="U15" s="98"/>
      <c r="V15" s="98"/>
      <c r="W15" s="98"/>
    </row>
    <row r="16" spans="1:23" s="356" customFormat="1" ht="22.5" customHeight="1">
      <c r="B16" s="348" t="s">
        <v>55</v>
      </c>
      <c r="C16" s="208"/>
      <c r="D16" s="487">
        <v>498</v>
      </c>
      <c r="E16" s="487"/>
      <c r="F16" s="487"/>
      <c r="G16" s="487"/>
      <c r="H16" s="487"/>
      <c r="I16" s="487"/>
      <c r="J16" s="487"/>
      <c r="K16" s="487"/>
      <c r="L16" s="487"/>
      <c r="M16" s="487"/>
      <c r="N16" s="487"/>
      <c r="O16" s="487"/>
      <c r="P16" s="487">
        <v>498</v>
      </c>
      <c r="Q16" s="98"/>
      <c r="R16" s="98"/>
      <c r="S16" s="98"/>
      <c r="T16" s="98"/>
      <c r="U16" s="98"/>
      <c r="V16" s="98"/>
      <c r="W16" s="98"/>
    </row>
    <row r="17" spans="2:23" s="356" customFormat="1" ht="22.5" customHeight="1">
      <c r="B17" s="348" t="s">
        <v>95</v>
      </c>
      <c r="C17" s="208"/>
      <c r="D17" s="487">
        <v>0</v>
      </c>
      <c r="E17" s="487"/>
      <c r="F17" s="487">
        <v>0</v>
      </c>
      <c r="G17" s="487"/>
      <c r="H17" s="487"/>
      <c r="I17" s="487"/>
      <c r="J17" s="487"/>
      <c r="K17" s="487"/>
      <c r="L17" s="487">
        <v>3350</v>
      </c>
      <c r="M17" s="487"/>
      <c r="N17" s="487">
        <v>0</v>
      </c>
      <c r="O17" s="487"/>
      <c r="P17" s="481">
        <v>3350</v>
      </c>
      <c r="Q17" s="98"/>
      <c r="R17" s="98"/>
      <c r="S17" s="98"/>
      <c r="T17" s="98"/>
      <c r="U17" s="98"/>
      <c r="V17" s="98"/>
      <c r="W17" s="98"/>
    </row>
    <row r="18" spans="2:23" s="356" customFormat="1" ht="22.5" customHeight="1">
      <c r="B18" s="348" t="s">
        <v>346</v>
      </c>
      <c r="D18" s="487">
        <f>4736.17505+1</f>
        <v>4737.1750499999998</v>
      </c>
      <c r="E18" s="487"/>
      <c r="F18" s="487">
        <v>0</v>
      </c>
      <c r="G18" s="487"/>
      <c r="H18" s="487">
        <f>(18532490.95+1824492.32)/1000</f>
        <v>20356.983270000001</v>
      </c>
      <c r="I18" s="487"/>
      <c r="J18" s="487">
        <v>34484.142140000004</v>
      </c>
      <c r="K18" s="487"/>
      <c r="L18" s="487">
        <v>0</v>
      </c>
      <c r="M18" s="487"/>
      <c r="N18" s="487">
        <v>0</v>
      </c>
      <c r="O18" s="487"/>
      <c r="P18" s="487">
        <f>SUM(D18:N18)</f>
        <v>59578.300460000006</v>
      </c>
    </row>
    <row r="19" spans="2:23" s="356" customFormat="1" ht="22.5" customHeight="1">
      <c r="B19" s="348" t="s">
        <v>347</v>
      </c>
      <c r="D19" s="481"/>
      <c r="E19" s="481"/>
      <c r="F19" s="481"/>
      <c r="G19" s="481"/>
      <c r="H19" s="481"/>
      <c r="I19" s="481"/>
      <c r="J19" s="481"/>
      <c r="K19" s="481"/>
      <c r="L19" s="487">
        <v>-1071.87824</v>
      </c>
      <c r="M19" s="487"/>
      <c r="N19" s="487"/>
      <c r="O19" s="487"/>
      <c r="P19" s="487">
        <v>-1072</v>
      </c>
    </row>
    <row r="20" spans="2:23" s="474" customFormat="1" ht="22.5" customHeight="1" thickBot="1">
      <c r="B20" s="357" t="s">
        <v>96</v>
      </c>
      <c r="D20" s="492">
        <f>SUM(D13:D19)</f>
        <v>64461.819580000003</v>
      </c>
      <c r="E20" s="493"/>
      <c r="F20" s="492">
        <f>SUM(F13:F19)</f>
        <v>3693.058</v>
      </c>
      <c r="G20" s="488"/>
      <c r="H20" s="492">
        <f>SUM(H13:H19)</f>
        <v>166628.72764</v>
      </c>
      <c r="I20" s="488"/>
      <c r="J20" s="492">
        <f>SUM(J13:J19)</f>
        <v>153896.04414000001</v>
      </c>
      <c r="K20" s="488"/>
      <c r="L20" s="492">
        <f>SUM(L13:L19)</f>
        <v>34624.198389999998</v>
      </c>
      <c r="M20" s="488"/>
      <c r="N20" s="492">
        <f>SUM(N13:N19)</f>
        <v>-148751.69109000001</v>
      </c>
      <c r="O20" s="488"/>
      <c r="P20" s="492">
        <f>SUM(P13:P19)-1</f>
        <v>274552.03490000009</v>
      </c>
    </row>
    <row r="21" spans="2:23" s="137" customFormat="1" ht="16.5" thickTop="1">
      <c r="B21" s="317"/>
      <c r="C21" s="356"/>
      <c r="D21" s="356"/>
      <c r="E21" s="356"/>
      <c r="F21" s="356"/>
      <c r="G21" s="356"/>
      <c r="H21" s="356"/>
      <c r="I21" s="356"/>
      <c r="J21" s="356"/>
      <c r="K21" s="356"/>
      <c r="L21" s="356"/>
      <c r="M21" s="356"/>
      <c r="N21" s="356"/>
      <c r="O21" s="356"/>
      <c r="P21" s="356"/>
    </row>
    <row r="22" spans="2:23" s="137" customFormat="1" ht="20.25">
      <c r="B22" s="479"/>
    </row>
    <row r="23" spans="2:23" s="137" customFormat="1"/>
    <row r="24" spans="2:23" s="137" customFormat="1"/>
    <row r="25" spans="2:23" s="137" customFormat="1"/>
    <row r="26" spans="2:23" s="137" customFormat="1"/>
    <row r="27" spans="2:23" s="137" customFormat="1"/>
    <row r="28" spans="2:23" s="137" customFormat="1"/>
    <row r="29" spans="2:23" s="137" customFormat="1"/>
    <row r="30" spans="2:23" s="137" customFormat="1"/>
    <row r="31" spans="2:23" s="137" customFormat="1"/>
    <row r="32" spans="2:23" s="137" customFormat="1"/>
    <row r="33" spans="8:8" s="137" customFormat="1" ht="15.75" thickBot="1">
      <c r="H33" s="482"/>
    </row>
    <row r="34" spans="8:8" s="137" customFormat="1" ht="15.75" thickTop="1"/>
    <row r="35" spans="8:8" s="137" customFormat="1"/>
    <row r="36" spans="8:8" s="137" customFormat="1"/>
    <row r="37" spans="8:8" s="137" customFormat="1"/>
    <row r="38" spans="8:8" s="137" customFormat="1"/>
    <row r="39" spans="8:8" s="137" customFormat="1"/>
    <row r="40" spans="8:8" s="137" customFormat="1"/>
    <row r="41" spans="8:8" s="137" customFormat="1"/>
    <row r="42" spans="8:8" s="137" customFormat="1"/>
    <row r="43" spans="8:8" s="137" customFormat="1"/>
    <row r="44" spans="8:8" s="137" customFormat="1"/>
    <row r="45" spans="8:8" s="137" customFormat="1"/>
    <row r="46" spans="8:8" s="137" customFormat="1"/>
    <row r="47" spans="8:8" s="137" customFormat="1"/>
    <row r="48" spans="8:8" s="137" customFormat="1"/>
    <row r="49" spans="2:2" s="137" customFormat="1"/>
    <row r="50" spans="2:2" s="137" customFormat="1"/>
    <row r="51" spans="2:2" s="137" customFormat="1"/>
    <row r="52" spans="2:2" s="137" customFormat="1"/>
    <row r="53" spans="2:2" s="137" customFormat="1"/>
    <row r="54" spans="2:2" s="137" customFormat="1"/>
    <row r="55" spans="2:2" s="137" customFormat="1"/>
    <row r="56" spans="2:2">
      <c r="B56" s="137"/>
    </row>
    <row r="57" spans="2:2">
      <c r="B57" s="137"/>
    </row>
  </sheetData>
  <phoneticPr fontId="0" type="noConversion"/>
  <printOptions horizontalCentered="1"/>
  <pageMargins left="0.57999999999999996" right="0" top="0.44" bottom="0.28000000000000003" header="0.16" footer="0"/>
  <pageSetup paperSize="9" scale="73" orientation="landscape" horizontalDpi="4294967294" r:id="rId1"/>
  <headerFooter alignWithMargins="0">
    <oddHeader>&amp;L&amp;"Times New Roman Greek,Bold"&amp;14Όμιλος Α.Ε. Τσιμέντων Τιτάν</oddHeader>
    <oddFooter>&amp;R42</oddFooter>
  </headerFooter>
</worksheet>
</file>

<file path=xl/worksheets/sheet17.xml><?xml version="1.0" encoding="utf-8"?>
<worksheet xmlns="http://schemas.openxmlformats.org/spreadsheetml/2006/main" xmlns:r="http://schemas.openxmlformats.org/officeDocument/2006/relationships">
  <sheetPr>
    <pageSetUpPr fitToPage="1"/>
  </sheetPr>
  <dimension ref="A3:E7"/>
  <sheetViews>
    <sheetView zoomScaleNormal="100" zoomScaleSheetLayoutView="100" workbookViewId="0">
      <selection activeCell="A3" sqref="A3:E7"/>
    </sheetView>
  </sheetViews>
  <sheetFormatPr defaultRowHeight="12.75"/>
  <cols>
    <col min="1" max="1" width="5.1640625" style="52" bestFit="1" customWidth="1"/>
    <col min="2" max="2" width="76" style="52" customWidth="1"/>
    <col min="3" max="8" width="9.33203125" style="52"/>
    <col min="9" max="9" width="4" style="52" customWidth="1"/>
    <col min="10" max="16384" width="9.33203125" style="52"/>
  </cols>
  <sheetData>
    <row r="3" spans="1:5" ht="18.75">
      <c r="A3" s="151">
        <v>33</v>
      </c>
      <c r="B3" s="152" t="s">
        <v>212</v>
      </c>
    </row>
    <row r="5" spans="1:5" ht="79.5" customHeight="1">
      <c r="B5" s="638" t="s">
        <v>194</v>
      </c>
      <c r="C5" s="638"/>
      <c r="D5" s="638"/>
      <c r="E5" s="638"/>
    </row>
    <row r="6" spans="1:5" ht="65.25" customHeight="1">
      <c r="B6" s="647" t="s">
        <v>186</v>
      </c>
      <c r="C6" s="647"/>
      <c r="D6" s="647"/>
      <c r="E6" s="647"/>
    </row>
    <row r="7" spans="1:5">
      <c r="B7" s="311"/>
      <c r="C7" s="311"/>
      <c r="D7" s="311"/>
      <c r="E7" s="311"/>
    </row>
  </sheetData>
  <mergeCells count="2">
    <mergeCell ref="B5:E5"/>
    <mergeCell ref="B6:E6"/>
  </mergeCells>
  <phoneticPr fontId="0" type="noConversion"/>
  <printOptions horizontalCentered="1"/>
  <pageMargins left="0.73619999999999997" right="0" top="0.98419999999999996" bottom="0.16" header="0.433" footer="0"/>
  <pageSetup paperSize="9" scale="87" orientation="portrait" draft="1" r:id="rId1"/>
  <headerFooter alignWithMargins="0">
    <oddHeader>&amp;L&amp;14Notes to the annual financial statements for the year ended 31 December 2002</oddHeader>
    <oddFooter>&amp;L&amp;"Times New Roman Greek,Italic"&amp;11Draft for discussion purposes only</oddFooter>
  </headerFooter>
</worksheet>
</file>

<file path=xl/worksheets/sheet2.xml><?xml version="1.0" encoding="utf-8"?>
<worksheet xmlns="http://schemas.openxmlformats.org/spreadsheetml/2006/main" xmlns:r="http://schemas.openxmlformats.org/officeDocument/2006/relationships">
  <sheetPr enableFormatConditionsCalculation="0">
    <tabColor indexed="19"/>
  </sheetPr>
  <dimension ref="A1:J50"/>
  <sheetViews>
    <sheetView showGridLines="0" topLeftCell="C13" zoomScale="154" zoomScaleNormal="154" zoomScaleSheetLayoutView="75" workbookViewId="0">
      <selection activeCell="M13" sqref="M13"/>
    </sheetView>
  </sheetViews>
  <sheetFormatPr defaultRowHeight="12.75"/>
  <cols>
    <col min="1" max="1" width="5.1640625" style="35" hidden="1" customWidth="1"/>
    <col min="2" max="2" width="6.5" style="35" hidden="1" customWidth="1"/>
    <col min="3" max="3" width="6.5" style="35" customWidth="1"/>
    <col min="4" max="4" width="56.33203125" style="35" customWidth="1"/>
    <col min="5" max="5" width="14.33203125" style="473" customWidth="1"/>
    <col min="6" max="6" width="17.5" style="473" customWidth="1"/>
    <col min="7" max="7" width="25.33203125" style="542" bestFit="1" customWidth="1"/>
    <col min="8" max="8" width="1.83203125" style="543" customWidth="1"/>
    <col min="9" max="9" width="1" style="35" hidden="1" customWidth="1"/>
    <col min="10" max="10" width="9.33203125" style="35" hidden="1" customWidth="1"/>
    <col min="11" max="11" width="14.6640625" style="35" bestFit="1" customWidth="1"/>
    <col min="12" max="16384" width="9.33203125" style="35"/>
  </cols>
  <sheetData>
    <row r="1" spans="1:10" ht="18.75">
      <c r="D1" s="36"/>
      <c r="E1" s="446"/>
      <c r="F1" s="446"/>
      <c r="G1" s="531"/>
      <c r="H1" s="532"/>
      <c r="I1" s="36"/>
    </row>
    <row r="2" spans="1:10" ht="20.25" customHeight="1">
      <c r="E2" s="517"/>
      <c r="F2" s="517"/>
      <c r="G2" s="516"/>
      <c r="H2" s="516"/>
      <c r="I2" s="517"/>
      <c r="J2" s="504"/>
    </row>
    <row r="3" spans="1:10" s="38" customFormat="1" ht="15" customHeight="1">
      <c r="A3" s="43">
        <v>0</v>
      </c>
      <c r="B3" s="37"/>
      <c r="C3" s="37"/>
      <c r="D3" s="610" t="s">
        <v>434</v>
      </c>
      <c r="E3" s="611"/>
      <c r="F3" s="606"/>
      <c r="G3" s="518"/>
      <c r="H3" s="518"/>
      <c r="I3" s="518"/>
    </row>
    <row r="4" spans="1:10" s="546" customFormat="1" ht="20.25">
      <c r="A4" s="544"/>
      <c r="B4" s="545"/>
      <c r="C4" s="545"/>
      <c r="D4" s="618" t="s">
        <v>435</v>
      </c>
      <c r="E4" s="618"/>
      <c r="F4" s="618"/>
      <c r="G4" s="618"/>
      <c r="H4" s="618"/>
      <c r="I4" s="618"/>
    </row>
    <row r="5" spans="1:10" s="38" customFormat="1" ht="13.5">
      <c r="A5" s="43"/>
      <c r="B5" s="37"/>
      <c r="C5" s="37"/>
      <c r="D5" s="519"/>
      <c r="E5" s="520"/>
      <c r="F5" s="520"/>
      <c r="G5" s="617"/>
      <c r="H5" s="617"/>
      <c r="I5" s="520"/>
    </row>
    <row r="6" spans="1:10" s="38" customFormat="1" hidden="1">
      <c r="A6" s="43"/>
      <c r="B6" s="37"/>
      <c r="C6" s="37"/>
      <c r="D6" s="518"/>
      <c r="E6" s="520"/>
      <c r="F6" s="520"/>
      <c r="G6" s="533"/>
      <c r="H6" s="534"/>
      <c r="I6" s="520"/>
    </row>
    <row r="7" spans="1:10" s="38" customFormat="1" ht="8.25" customHeight="1">
      <c r="A7" s="43"/>
      <c r="B7" s="37"/>
      <c r="C7" s="37"/>
      <c r="D7" s="518"/>
      <c r="E7" s="520"/>
      <c r="F7" s="520"/>
      <c r="G7" s="616"/>
      <c r="H7" s="616"/>
      <c r="I7" s="520"/>
    </row>
    <row r="8" spans="1:10" s="38" customFormat="1" ht="8.25" customHeight="1">
      <c r="A8" s="43"/>
      <c r="B8" s="37"/>
      <c r="C8" s="37"/>
      <c r="D8" s="548"/>
      <c r="E8" s="548"/>
      <c r="F8" s="548"/>
      <c r="G8" s="549"/>
      <c r="H8" s="550"/>
      <c r="I8" s="521"/>
    </row>
    <row r="9" spans="1:10" s="38" customFormat="1" ht="37.5" customHeight="1">
      <c r="A9" s="43">
        <v>0</v>
      </c>
      <c r="B9" s="37"/>
      <c r="C9" s="37"/>
      <c r="D9" s="551"/>
      <c r="E9" s="552"/>
      <c r="F9" s="607"/>
      <c r="G9" s="607" t="s">
        <v>432</v>
      </c>
      <c r="H9" s="560"/>
      <c r="I9" s="522"/>
    </row>
    <row r="10" spans="1:10" s="38" customFormat="1" ht="11.25" customHeight="1">
      <c r="A10" s="43">
        <v>0</v>
      </c>
      <c r="B10" s="37"/>
      <c r="C10" s="37"/>
      <c r="D10" s="553"/>
      <c r="E10" s="553"/>
      <c r="F10" s="553"/>
      <c r="G10" s="549"/>
      <c r="H10" s="554"/>
      <c r="I10" s="523"/>
    </row>
    <row r="11" spans="1:10" s="1" customFormat="1" ht="18.75" customHeight="1">
      <c r="A11" s="43">
        <v>73</v>
      </c>
      <c r="B11" s="39" t="s">
        <v>153</v>
      </c>
      <c r="C11" s="39"/>
      <c r="D11" s="547" t="s">
        <v>408</v>
      </c>
      <c r="E11" s="555"/>
      <c r="F11" s="586"/>
      <c r="G11" s="586">
        <v>1280655.6000000001</v>
      </c>
      <c r="H11" s="587"/>
      <c r="I11" s="524"/>
    </row>
    <row r="12" spans="1:10" s="1" customFormat="1" ht="18.75" customHeight="1">
      <c r="A12" s="43">
        <v>74</v>
      </c>
      <c r="B12" s="39" t="s">
        <v>154</v>
      </c>
      <c r="C12" s="39"/>
      <c r="D12" s="547" t="s">
        <v>409</v>
      </c>
      <c r="E12" s="555"/>
      <c r="F12" s="588"/>
      <c r="G12" s="588">
        <v>1115333.6399999999</v>
      </c>
      <c r="H12" s="587"/>
      <c r="I12" s="524"/>
    </row>
    <row r="13" spans="1:10" s="47" customFormat="1" ht="18.75" customHeight="1">
      <c r="A13" s="43">
        <v>0</v>
      </c>
      <c r="B13" s="46"/>
      <c r="C13" s="46"/>
      <c r="D13" s="558" t="s">
        <v>420</v>
      </c>
      <c r="E13" s="555"/>
      <c r="F13" s="589"/>
      <c r="G13" s="589">
        <f>G11-G12</f>
        <v>165321.9600000002</v>
      </c>
      <c r="H13" s="587"/>
      <c r="I13" s="524"/>
    </row>
    <row r="14" spans="1:10" s="1" customFormat="1" ht="18.75" customHeight="1">
      <c r="A14" s="43">
        <v>78</v>
      </c>
      <c r="B14" s="39" t="s">
        <v>155</v>
      </c>
      <c r="C14" s="39"/>
      <c r="D14" s="547" t="s">
        <v>410</v>
      </c>
      <c r="E14" s="555"/>
      <c r="F14" s="586"/>
      <c r="G14" s="586">
        <v>0</v>
      </c>
      <c r="H14" s="587"/>
      <c r="I14" s="524"/>
    </row>
    <row r="15" spans="1:10" s="1" customFormat="1" ht="18" customHeight="1">
      <c r="A15" s="43">
        <v>79</v>
      </c>
      <c r="B15" s="39" t="s">
        <v>156</v>
      </c>
      <c r="C15" s="39"/>
      <c r="D15" s="547" t="s">
        <v>411</v>
      </c>
      <c r="E15" s="555"/>
      <c r="F15" s="586"/>
      <c r="G15" s="586">
        <v>91421.15</v>
      </c>
      <c r="H15" s="587"/>
      <c r="I15" s="524"/>
    </row>
    <row r="16" spans="1:10" s="1" customFormat="1" ht="15.75">
      <c r="A16" s="43">
        <v>81</v>
      </c>
      <c r="B16" s="39" t="s">
        <v>157</v>
      </c>
      <c r="C16" s="39"/>
      <c r="D16" s="547" t="s">
        <v>412</v>
      </c>
      <c r="E16" s="555"/>
      <c r="F16" s="586"/>
      <c r="G16" s="586">
        <v>414.39</v>
      </c>
      <c r="H16" s="587"/>
      <c r="I16" s="524"/>
    </row>
    <row r="17" spans="1:9" s="1" customFormat="1" ht="42" customHeight="1">
      <c r="A17" s="43">
        <v>82</v>
      </c>
      <c r="B17" s="39" t="s">
        <v>158</v>
      </c>
      <c r="C17" s="39"/>
      <c r="D17" s="559" t="s">
        <v>421</v>
      </c>
      <c r="E17" s="555"/>
      <c r="F17" s="590"/>
      <c r="G17" s="590">
        <f>G13-G15-G16</f>
        <v>73486.420000000202</v>
      </c>
      <c r="H17" s="591"/>
      <c r="I17" s="524"/>
    </row>
    <row r="18" spans="1:9" s="1" customFormat="1" ht="4.5" hidden="1" customHeight="1">
      <c r="A18" s="43">
        <v>83</v>
      </c>
      <c r="B18" s="39" t="s">
        <v>159</v>
      </c>
      <c r="C18" s="39"/>
      <c r="D18" s="547"/>
      <c r="E18" s="555"/>
      <c r="F18" s="592"/>
      <c r="G18" s="592"/>
      <c r="H18" s="587"/>
      <c r="I18" s="525"/>
    </row>
    <row r="19" spans="1:9" s="1" customFormat="1" ht="18.75" hidden="1" customHeight="1">
      <c r="A19" s="43"/>
      <c r="B19" s="39"/>
      <c r="C19" s="39"/>
      <c r="D19" s="547" t="s">
        <v>360</v>
      </c>
      <c r="E19" s="555"/>
      <c r="F19" s="593"/>
      <c r="G19" s="593">
        <v>0</v>
      </c>
      <c r="H19" s="587"/>
      <c r="I19" s="524"/>
    </row>
    <row r="20" spans="1:9" s="1" customFormat="1" ht="18.75" hidden="1" customHeight="1">
      <c r="A20" s="43"/>
      <c r="B20" s="39"/>
      <c r="C20" s="39"/>
      <c r="D20" s="547" t="s">
        <v>361</v>
      </c>
      <c r="E20" s="555"/>
      <c r="F20" s="587"/>
      <c r="G20" s="587">
        <v>0</v>
      </c>
      <c r="H20" s="587"/>
      <c r="I20" s="524"/>
    </row>
    <row r="21" spans="1:9" s="1" customFormat="1" ht="18.75" customHeight="1">
      <c r="A21" s="43"/>
      <c r="B21" s="39"/>
      <c r="C21" s="39"/>
      <c r="D21" s="547" t="s">
        <v>422</v>
      </c>
      <c r="E21" s="555"/>
      <c r="F21" s="594"/>
      <c r="G21" s="594">
        <v>2448.94</v>
      </c>
      <c r="H21" s="587"/>
      <c r="I21" s="524"/>
    </row>
    <row r="22" spans="1:9" s="49" customFormat="1" ht="30" customHeight="1">
      <c r="A22" s="43">
        <v>0</v>
      </c>
      <c r="B22" s="48"/>
      <c r="C22" s="48"/>
      <c r="D22" s="559" t="s">
        <v>423</v>
      </c>
      <c r="E22" s="555"/>
      <c r="F22" s="589"/>
      <c r="G22" s="589">
        <f>G17-G21</f>
        <v>71037.4800000002</v>
      </c>
      <c r="H22" s="587"/>
      <c r="I22" s="524"/>
    </row>
    <row r="23" spans="1:9" s="49" customFormat="1" ht="18.75" customHeight="1">
      <c r="A23" s="43"/>
      <c r="B23" s="48"/>
      <c r="C23" s="48"/>
      <c r="D23" s="563" t="s">
        <v>426</v>
      </c>
      <c r="E23" s="564"/>
      <c r="F23" s="587"/>
      <c r="G23" s="587">
        <v>61.59</v>
      </c>
      <c r="H23" s="587"/>
      <c r="I23" s="524"/>
    </row>
    <row r="24" spans="1:9" s="49" customFormat="1" ht="18.75" hidden="1" customHeight="1">
      <c r="A24" s="43"/>
      <c r="B24" s="48"/>
      <c r="C24" s="48"/>
      <c r="D24" s="547" t="s">
        <v>97</v>
      </c>
      <c r="E24" s="555"/>
      <c r="F24" s="592"/>
      <c r="G24" s="592"/>
      <c r="H24" s="587"/>
      <c r="I24" s="524"/>
    </row>
    <row r="25" spans="1:9" s="49" customFormat="1" ht="15.75">
      <c r="A25" s="43"/>
      <c r="B25" s="48"/>
      <c r="C25" s="48"/>
      <c r="D25" s="563" t="s">
        <v>427</v>
      </c>
      <c r="E25" s="564"/>
      <c r="F25" s="592"/>
      <c r="G25" s="592">
        <v>5340.09</v>
      </c>
      <c r="H25" s="587"/>
      <c r="I25" s="524"/>
    </row>
    <row r="26" spans="1:9" s="49" customFormat="1" ht="18.75" customHeight="1">
      <c r="A26" s="43">
        <v>0</v>
      </c>
      <c r="B26" s="48"/>
      <c r="C26" s="48"/>
      <c r="D26" s="565" t="s">
        <v>413</v>
      </c>
      <c r="E26" s="566"/>
      <c r="F26" s="590"/>
      <c r="G26" s="590">
        <f>G22+G23-G25</f>
        <v>65758.9800000002</v>
      </c>
      <c r="H26" s="591"/>
      <c r="I26" s="526"/>
    </row>
    <row r="27" spans="1:9" s="49" customFormat="1" ht="18.75" hidden="1" customHeight="1">
      <c r="A27" s="43"/>
      <c r="B27" s="48"/>
      <c r="C27" s="48"/>
      <c r="D27" s="547" t="s">
        <v>223</v>
      </c>
      <c r="E27" s="566"/>
      <c r="F27" s="595"/>
      <c r="G27" s="595"/>
      <c r="H27" s="591"/>
      <c r="I27" s="526"/>
    </row>
    <row r="28" spans="1:9" s="49" customFormat="1" ht="18.75" hidden="1" customHeight="1">
      <c r="A28" s="43"/>
      <c r="B28" s="48"/>
      <c r="C28" s="48"/>
      <c r="D28" s="565" t="s">
        <v>222</v>
      </c>
      <c r="E28" s="566"/>
      <c r="F28" s="591"/>
      <c r="G28" s="591"/>
      <c r="H28" s="591"/>
      <c r="I28" s="526"/>
    </row>
    <row r="29" spans="1:9" s="51" customFormat="1" ht="18.75" customHeight="1">
      <c r="A29" s="43">
        <v>0</v>
      </c>
      <c r="B29" s="50"/>
      <c r="C29" s="50"/>
      <c r="D29" s="563" t="s">
        <v>428</v>
      </c>
      <c r="E29" s="567"/>
      <c r="F29" s="586"/>
      <c r="G29" s="586">
        <v>13151.8</v>
      </c>
      <c r="H29" s="587"/>
      <c r="I29" s="527"/>
    </row>
    <row r="30" spans="1:9" s="47" customFormat="1" ht="33" customHeight="1" thickBot="1">
      <c r="A30" s="43">
        <v>0</v>
      </c>
      <c r="B30" s="46"/>
      <c r="C30" s="46"/>
      <c r="D30" s="558" t="s">
        <v>414</v>
      </c>
      <c r="E30" s="568"/>
      <c r="F30" s="596"/>
      <c r="G30" s="596">
        <f>G26-G29</f>
        <v>52607.180000000197</v>
      </c>
      <c r="H30" s="591"/>
      <c r="I30" s="528"/>
    </row>
    <row r="31" spans="1:9" s="47" customFormat="1" ht="18.75" hidden="1" customHeight="1" thickTop="1">
      <c r="A31" s="43"/>
      <c r="B31" s="46"/>
      <c r="C31" s="46"/>
      <c r="D31" s="565" t="s">
        <v>224</v>
      </c>
      <c r="E31" s="568"/>
      <c r="F31" s="568"/>
      <c r="G31" s="560"/>
      <c r="H31" s="560"/>
      <c r="I31" s="528"/>
    </row>
    <row r="32" spans="1:9" s="1" customFormat="1" ht="18.75" hidden="1" customHeight="1">
      <c r="A32" s="39"/>
      <c r="B32" s="39"/>
      <c r="C32" s="39"/>
      <c r="D32" s="547" t="s">
        <v>337</v>
      </c>
      <c r="E32" s="569">
        <v>31</v>
      </c>
      <c r="F32" s="569"/>
      <c r="G32" s="562">
        <f>1811423.21-1811423.21</f>
        <v>0</v>
      </c>
      <c r="H32" s="557"/>
      <c r="I32" s="524"/>
    </row>
    <row r="33" spans="1:9" s="1" customFormat="1" ht="18.75" customHeight="1" thickTop="1">
      <c r="A33" s="39"/>
      <c r="B33" s="39"/>
      <c r="C33" s="39"/>
      <c r="D33" s="547"/>
      <c r="E33" s="570"/>
      <c r="F33" s="570"/>
      <c r="G33" s="560"/>
      <c r="H33" s="557"/>
      <c r="I33" s="524"/>
    </row>
    <row r="34" spans="1:9" s="1" customFormat="1" ht="18.75" hidden="1" customHeight="1" thickBot="1">
      <c r="A34" s="39"/>
      <c r="B34" s="39"/>
      <c r="C34" s="39"/>
      <c r="D34" s="565" t="s">
        <v>358</v>
      </c>
      <c r="E34" s="547"/>
      <c r="F34" s="547"/>
      <c r="G34" s="571">
        <f>G30+G32</f>
        <v>52607.180000000197</v>
      </c>
      <c r="H34" s="560"/>
      <c r="I34" s="528"/>
    </row>
    <row r="35" spans="1:9" ht="15.75" hidden="1">
      <c r="D35" s="572"/>
      <c r="E35" s="572"/>
      <c r="F35" s="572"/>
      <c r="G35" s="556"/>
      <c r="H35" s="561"/>
      <c r="I35" s="529"/>
    </row>
    <row r="36" spans="1:9" ht="33" customHeight="1">
      <c r="D36" s="573"/>
      <c r="E36" s="574"/>
      <c r="F36" s="574"/>
      <c r="G36" s="561"/>
      <c r="H36" s="561"/>
      <c r="I36" s="530"/>
    </row>
    <row r="37" spans="1:9" ht="18.75" customHeight="1">
      <c r="D37" s="512"/>
      <c r="E37" s="513"/>
      <c r="F37" s="513"/>
      <c r="G37" s="535"/>
      <c r="H37" s="535"/>
      <c r="I37" s="513"/>
    </row>
    <row r="38" spans="1:9" ht="18.75" customHeight="1">
      <c r="D38" s="512"/>
      <c r="E38" s="513"/>
      <c r="F38" s="513"/>
      <c r="G38" s="535"/>
      <c r="H38" s="535"/>
      <c r="I38" s="513"/>
    </row>
    <row r="39" spans="1:9" ht="33" customHeight="1">
      <c r="D39" s="514"/>
      <c r="E39" s="513"/>
      <c r="F39" s="513"/>
      <c r="G39" s="536"/>
      <c r="H39" s="535"/>
      <c r="I39" s="513"/>
    </row>
    <row r="40" spans="1:9">
      <c r="D40" s="513"/>
      <c r="E40" s="513"/>
      <c r="F40" s="513"/>
      <c r="G40" s="537"/>
      <c r="H40" s="537"/>
      <c r="I40" s="513"/>
    </row>
    <row r="41" spans="1:9">
      <c r="D41" s="513"/>
      <c r="E41" s="513"/>
      <c r="F41" s="513"/>
      <c r="G41" s="538"/>
      <c r="H41" s="538"/>
      <c r="I41" s="515"/>
    </row>
    <row r="42" spans="1:9">
      <c r="D42" s="513"/>
      <c r="E42" s="513"/>
      <c r="F42" s="513"/>
      <c r="G42" s="538"/>
      <c r="H42" s="538"/>
      <c r="I42" s="515"/>
    </row>
    <row r="43" spans="1:9" ht="18.75" customHeight="1">
      <c r="D43" s="614"/>
      <c r="E43" s="500"/>
      <c r="F43" s="500"/>
      <c r="G43" s="539"/>
      <c r="H43" s="539"/>
      <c r="I43" s="480"/>
    </row>
    <row r="44" spans="1:9" ht="15" customHeight="1">
      <c r="D44" s="614"/>
      <c r="E44" s="500"/>
      <c r="F44" s="500"/>
      <c r="G44" s="539"/>
      <c r="H44" s="539"/>
      <c r="I44" s="480"/>
    </row>
    <row r="45" spans="1:9">
      <c r="D45" s="615"/>
      <c r="E45" s="500"/>
      <c r="F45" s="500"/>
      <c r="G45" s="539"/>
      <c r="H45" s="539"/>
      <c r="I45" s="480"/>
    </row>
    <row r="46" spans="1:9" ht="15.75">
      <c r="D46" s="501"/>
      <c r="E46" s="500"/>
      <c r="F46" s="500"/>
      <c r="G46" s="540"/>
      <c r="H46" s="540"/>
      <c r="I46" s="465"/>
    </row>
    <row r="47" spans="1:9" ht="15.75">
      <c r="D47" s="502"/>
      <c r="E47" s="500"/>
      <c r="F47" s="500"/>
      <c r="G47" s="540"/>
      <c r="H47" s="540"/>
      <c r="I47" s="465"/>
    </row>
    <row r="48" spans="1:9">
      <c r="D48" s="499"/>
      <c r="E48" s="500"/>
      <c r="F48" s="500"/>
      <c r="G48" s="541"/>
      <c r="H48" s="539"/>
      <c r="I48" s="480"/>
    </row>
    <row r="49" spans="2:3">
      <c r="C49" s="250"/>
    </row>
    <row r="50" spans="2:3">
      <c r="B50" s="35" t="s">
        <v>7</v>
      </c>
    </row>
  </sheetData>
  <mergeCells count="5">
    <mergeCell ref="D3:E3"/>
    <mergeCell ref="D43:D45"/>
    <mergeCell ref="G7:H7"/>
    <mergeCell ref="G5:H5"/>
    <mergeCell ref="D4:I4"/>
  </mergeCells>
  <phoneticPr fontId="0" type="noConversion"/>
  <printOptions horizontalCentered="1"/>
  <pageMargins left="0.59055118110236227" right="0" top="1.2598425196850394" bottom="0" header="3.937007874015748E-2" footer="0"/>
  <pageSetup paperSize="9" scale="80" orientation="portrait" r:id="rId1"/>
  <headerFooter alignWithMargins="0">
    <oddFooter>&amp;R&amp;14 2</oddFooter>
  </headerFooter>
  <ignoredErrors>
    <ignoredError sqref="H9" numberStoredAsText="1"/>
  </ignoredErrors>
</worksheet>
</file>

<file path=xl/worksheets/sheet3.xml><?xml version="1.0" encoding="utf-8"?>
<worksheet xmlns="http://schemas.openxmlformats.org/spreadsheetml/2006/main" xmlns:r="http://schemas.openxmlformats.org/officeDocument/2006/relationships">
  <sheetPr enableFormatConditionsCalculation="0">
    <tabColor indexed="27"/>
    <pageSetUpPr fitToPage="1"/>
  </sheetPr>
  <dimension ref="A2:N77"/>
  <sheetViews>
    <sheetView zoomScale="70" zoomScaleNormal="50" zoomScaleSheetLayoutView="100" workbookViewId="0">
      <selection activeCell="K85" sqref="K85"/>
    </sheetView>
  </sheetViews>
  <sheetFormatPr defaultColWidth="10.6640625" defaultRowHeight="12.75"/>
  <cols>
    <col min="1" max="1" width="44.6640625" style="14" bestFit="1" customWidth="1"/>
    <col min="2" max="2" width="13.6640625" style="18" customWidth="1"/>
    <col min="3" max="3" width="19.33203125" style="14" customWidth="1"/>
    <col min="4" max="4" width="1.6640625" style="196" customWidth="1"/>
    <col min="5" max="5" width="18.1640625" style="14" bestFit="1" customWidth="1"/>
    <col min="6" max="6" width="1.6640625" style="196" customWidth="1"/>
    <col min="7" max="7" width="18.1640625" style="14" bestFit="1" customWidth="1"/>
    <col min="8" max="8" width="1.6640625" style="196" customWidth="1"/>
    <col min="9" max="9" width="19.1640625" style="14" customWidth="1"/>
    <col min="10" max="10" width="1.6640625" style="196" customWidth="1"/>
    <col min="11" max="11" width="18.5" style="14" bestFit="1" customWidth="1"/>
    <col min="12" max="12" width="1.6640625" style="196" customWidth="1"/>
    <col min="13" max="13" width="18.33203125" style="14" bestFit="1" customWidth="1"/>
    <col min="14" max="14" width="10.6640625" style="15" customWidth="1"/>
    <col min="15" max="16384" width="10.6640625" style="14"/>
  </cols>
  <sheetData>
    <row r="2" spans="1:14" ht="20.25">
      <c r="A2" s="619" t="s">
        <v>0</v>
      </c>
      <c r="B2" s="619"/>
      <c r="C2" s="619"/>
      <c r="D2" s="619"/>
      <c r="E2" s="619"/>
      <c r="F2" s="619"/>
      <c r="G2" s="619"/>
      <c r="H2" s="619"/>
      <c r="I2" s="619"/>
      <c r="J2" s="194"/>
    </row>
    <row r="3" spans="1:14" ht="20.25">
      <c r="A3" s="619" t="s">
        <v>366</v>
      </c>
      <c r="B3" s="619"/>
      <c r="C3" s="619"/>
      <c r="D3" s="619"/>
      <c r="E3" s="619"/>
      <c r="F3" s="619"/>
      <c r="G3" s="619"/>
      <c r="H3" s="619"/>
      <c r="I3" s="619"/>
      <c r="J3" s="194"/>
    </row>
    <row r="4" spans="1:14" ht="15">
      <c r="A4" s="12" t="s">
        <v>278</v>
      </c>
      <c r="B4" s="13"/>
    </row>
    <row r="5" spans="1:14">
      <c r="A5" s="16"/>
      <c r="B5" s="17"/>
    </row>
    <row r="6" spans="1:14" ht="15.75">
      <c r="A6" s="260" t="s">
        <v>2</v>
      </c>
    </row>
    <row r="7" spans="1:14" ht="33" customHeight="1">
      <c r="A7" s="196"/>
      <c r="B7" s="203" t="s">
        <v>277</v>
      </c>
      <c r="C7" s="204" t="s">
        <v>264</v>
      </c>
      <c r="D7" s="204"/>
      <c r="E7" s="204" t="s">
        <v>280</v>
      </c>
      <c r="F7" s="204"/>
      <c r="G7" s="204" t="s">
        <v>74</v>
      </c>
      <c r="H7" s="204"/>
      <c r="I7" s="204" t="s">
        <v>183</v>
      </c>
      <c r="J7" s="204"/>
      <c r="K7" s="204" t="s">
        <v>309</v>
      </c>
      <c r="L7" s="204"/>
      <c r="M7" s="204" t="s">
        <v>269</v>
      </c>
    </row>
    <row r="9" spans="1:14">
      <c r="A9" s="16" t="s">
        <v>367</v>
      </c>
      <c r="B9" s="17"/>
      <c r="C9" s="19"/>
      <c r="D9" s="195"/>
      <c r="E9" s="19"/>
      <c r="F9" s="195"/>
      <c r="G9" s="19"/>
      <c r="H9" s="195"/>
      <c r="I9" s="19"/>
      <c r="J9" s="195"/>
      <c r="K9" s="19"/>
      <c r="L9" s="195"/>
      <c r="M9" s="19"/>
    </row>
    <row r="10" spans="1:14">
      <c r="C10" s="19"/>
      <c r="D10" s="195"/>
      <c r="E10" s="19"/>
      <c r="F10" s="195"/>
      <c r="G10" s="19"/>
      <c r="H10" s="195"/>
      <c r="I10" s="19"/>
      <c r="J10" s="195"/>
      <c r="K10" s="19"/>
      <c r="L10" s="195"/>
      <c r="M10" s="19"/>
    </row>
    <row r="11" spans="1:14">
      <c r="A11" s="16"/>
      <c r="B11" s="17"/>
      <c r="C11" s="168"/>
      <c r="D11" s="170"/>
      <c r="E11" s="168"/>
      <c r="F11" s="170"/>
      <c r="G11" s="168"/>
      <c r="H11" s="170"/>
      <c r="I11" s="168"/>
      <c r="J11" s="170"/>
      <c r="K11" s="168"/>
      <c r="L11" s="170"/>
      <c r="M11" s="168"/>
    </row>
    <row r="12" spans="1:14">
      <c r="A12" s="14" t="s">
        <v>368</v>
      </c>
      <c r="C12" s="369">
        <v>91516036.799999997</v>
      </c>
      <c r="D12" s="369"/>
      <c r="E12" s="369">
        <v>15741063.58</v>
      </c>
      <c r="F12" s="369"/>
      <c r="G12" s="369">
        <v>9082752</v>
      </c>
      <c r="H12" s="369"/>
      <c r="I12" s="369">
        <f>298774223.48+21262134.55</f>
        <v>320036358.03000003</v>
      </c>
      <c r="J12" s="369"/>
      <c r="K12" s="369">
        <v>10018555.859999999</v>
      </c>
      <c r="L12" s="369"/>
      <c r="M12" s="369">
        <f>SUM(C12:K12)</f>
        <v>446394766.27000004</v>
      </c>
    </row>
    <row r="13" spans="1:14">
      <c r="C13" s="168"/>
      <c r="D13" s="170"/>
      <c r="E13" s="168"/>
      <c r="F13" s="170"/>
      <c r="G13" s="168"/>
      <c r="H13" s="170"/>
      <c r="I13" s="168"/>
      <c r="J13" s="170"/>
      <c r="K13" s="168"/>
      <c r="L13" s="170"/>
      <c r="M13" s="168"/>
    </row>
    <row r="14" spans="1:14" ht="25.5" hidden="1">
      <c r="A14" s="246" t="s">
        <v>92</v>
      </c>
      <c r="C14" s="168">
        <v>0</v>
      </c>
      <c r="D14" s="170"/>
      <c r="E14" s="168">
        <v>0</v>
      </c>
      <c r="F14" s="170"/>
      <c r="G14" s="168">
        <v>0</v>
      </c>
      <c r="H14" s="170"/>
      <c r="I14" s="168">
        <v>0</v>
      </c>
      <c r="J14" s="170"/>
      <c r="K14" s="168">
        <v>0</v>
      </c>
      <c r="L14" s="170"/>
      <c r="M14" s="168">
        <v>0</v>
      </c>
    </row>
    <row r="15" spans="1:14">
      <c r="A15" s="14" t="s">
        <v>171</v>
      </c>
      <c r="C15" s="168">
        <v>0</v>
      </c>
      <c r="D15" s="170"/>
      <c r="E15" s="168">
        <v>0</v>
      </c>
      <c r="F15" s="170"/>
      <c r="G15" s="168">
        <v>0</v>
      </c>
      <c r="H15" s="170"/>
      <c r="I15" s="168">
        <v>68662121.659999996</v>
      </c>
      <c r="J15" s="170"/>
      <c r="K15" s="168">
        <v>-68662121.659999996</v>
      </c>
      <c r="L15" s="170"/>
      <c r="M15" s="369">
        <f t="shared" ref="M15:M22" si="0">SUM(C15:K15)</f>
        <v>0</v>
      </c>
      <c r="N15" s="247"/>
    </row>
    <row r="16" spans="1:14">
      <c r="A16" s="14" t="s">
        <v>285</v>
      </c>
      <c r="B16" s="18">
        <v>22</v>
      </c>
      <c r="C16" s="168">
        <v>0</v>
      </c>
      <c r="D16" s="170"/>
      <c r="E16" s="168">
        <v>0</v>
      </c>
      <c r="F16" s="170"/>
      <c r="G16" s="168">
        <v>0</v>
      </c>
      <c r="H16" s="170"/>
      <c r="I16" s="168">
        <v>17052218.280000001</v>
      </c>
      <c r="J16" s="170"/>
      <c r="K16" s="168">
        <v>0</v>
      </c>
      <c r="L16" s="170"/>
      <c r="M16" s="369">
        <f t="shared" si="0"/>
        <v>17052218.280000001</v>
      </c>
    </row>
    <row r="17" spans="1:13">
      <c r="A17" s="14" t="s">
        <v>274</v>
      </c>
      <c r="B17" s="18">
        <v>19</v>
      </c>
      <c r="C17" s="168">
        <v>0</v>
      </c>
      <c r="D17" s="170"/>
      <c r="E17" s="168">
        <v>0</v>
      </c>
      <c r="F17" s="170"/>
      <c r="G17" s="168">
        <v>0</v>
      </c>
      <c r="H17" s="170"/>
      <c r="I17" s="168">
        <f>-5968276.4</f>
        <v>-5968276.4000000004</v>
      </c>
      <c r="J17" s="170"/>
      <c r="K17" s="168">
        <v>0</v>
      </c>
      <c r="L17" s="170"/>
      <c r="M17" s="369">
        <f t="shared" si="0"/>
        <v>-5968276.4000000004</v>
      </c>
    </row>
    <row r="18" spans="1:13">
      <c r="A18" s="14" t="s">
        <v>286</v>
      </c>
      <c r="B18" s="18">
        <v>7</v>
      </c>
      <c r="C18" s="168">
        <v>0</v>
      </c>
      <c r="D18" s="170"/>
      <c r="E18" s="168">
        <v>0</v>
      </c>
      <c r="F18" s="170"/>
      <c r="G18" s="168">
        <v>0</v>
      </c>
      <c r="H18" s="170"/>
      <c r="I18" s="168">
        <v>0</v>
      </c>
      <c r="J18" s="170"/>
      <c r="K18" s="168">
        <v>-39868091.399999999</v>
      </c>
      <c r="L18" s="170"/>
      <c r="M18" s="369">
        <f t="shared" si="0"/>
        <v>-39868091.399999999</v>
      </c>
    </row>
    <row r="19" spans="1:13">
      <c r="A19" s="14" t="s">
        <v>365</v>
      </c>
      <c r="C19" s="168">
        <v>0</v>
      </c>
      <c r="D19" s="170"/>
      <c r="E19" s="168">
        <v>0</v>
      </c>
      <c r="F19" s="170"/>
      <c r="G19" s="168">
        <v>0</v>
      </c>
      <c r="H19" s="170"/>
      <c r="I19" s="168">
        <v>0</v>
      </c>
      <c r="J19" s="170"/>
      <c r="K19" s="168">
        <v>116107413.09999999</v>
      </c>
      <c r="L19" s="170"/>
      <c r="M19" s="369">
        <f t="shared" si="0"/>
        <v>116107413.09999999</v>
      </c>
    </row>
    <row r="20" spans="1:13">
      <c r="A20" s="14" t="s">
        <v>288</v>
      </c>
      <c r="B20" s="18">
        <v>24</v>
      </c>
      <c r="C20" s="169">
        <v>120600</v>
      </c>
      <c r="D20" s="170"/>
      <c r="E20" s="169">
        <v>1354237.5</v>
      </c>
      <c r="F20" s="170"/>
      <c r="G20" s="169">
        <v>0</v>
      </c>
      <c r="H20" s="170"/>
      <c r="I20" s="169">
        <v>0</v>
      </c>
      <c r="J20" s="170"/>
      <c r="K20" s="169">
        <v>0</v>
      </c>
      <c r="L20" s="170"/>
      <c r="M20" s="445">
        <f t="shared" si="0"/>
        <v>1474837.5</v>
      </c>
    </row>
    <row r="21" spans="1:13">
      <c r="C21" s="168"/>
      <c r="D21" s="170"/>
      <c r="E21" s="168"/>
      <c r="F21" s="170"/>
      <c r="G21" s="168"/>
      <c r="H21" s="170"/>
      <c r="I21" s="168"/>
      <c r="J21" s="170"/>
      <c r="K21" s="168"/>
      <c r="L21" s="170"/>
      <c r="M21" s="369"/>
    </row>
    <row r="22" spans="1:13" ht="13.5" thickBot="1">
      <c r="A22" s="16" t="s">
        <v>369</v>
      </c>
      <c r="B22" s="17"/>
      <c r="C22" s="171">
        <f>SUM(C12:C20)</f>
        <v>91636636.799999997</v>
      </c>
      <c r="D22" s="197"/>
      <c r="E22" s="171">
        <f>SUM(E12:E20)</f>
        <v>17095301.079999998</v>
      </c>
      <c r="F22" s="197"/>
      <c r="G22" s="171">
        <f>SUM(G12:G20)</f>
        <v>9082752</v>
      </c>
      <c r="H22" s="197"/>
      <c r="I22" s="171">
        <f>SUM(I12:I20)</f>
        <v>399782421.57000005</v>
      </c>
      <c r="J22" s="197"/>
      <c r="K22" s="171">
        <f>SUM(K12:K20)</f>
        <v>17595755.900000006</v>
      </c>
      <c r="L22" s="197"/>
      <c r="M22" s="466">
        <f t="shared" si="0"/>
        <v>535192867.35000002</v>
      </c>
    </row>
    <row r="23" spans="1:13" hidden="1">
      <c r="C23" s="19"/>
      <c r="D23" s="195"/>
      <c r="E23" s="19"/>
      <c r="F23" s="195"/>
      <c r="G23" s="19"/>
      <c r="H23" s="195"/>
      <c r="I23" s="19"/>
      <c r="J23" s="195"/>
      <c r="K23" s="19"/>
      <c r="L23" s="195"/>
      <c r="M23" s="19"/>
    </row>
    <row r="24" spans="1:13" hidden="1">
      <c r="A24" s="22" t="s">
        <v>290</v>
      </c>
      <c r="B24" s="23"/>
      <c r="C24" s="19"/>
      <c r="D24" s="195"/>
      <c r="E24" s="19"/>
      <c r="F24" s="195"/>
      <c r="G24" s="19"/>
      <c r="H24" s="195"/>
      <c r="I24" s="19"/>
      <c r="J24" s="195"/>
      <c r="K24" s="19"/>
      <c r="L24" s="195"/>
      <c r="M24" s="19"/>
    </row>
    <row r="25" spans="1:13" hidden="1">
      <c r="C25" s="19"/>
      <c r="D25" s="195"/>
      <c r="E25" s="19"/>
      <c r="F25" s="195"/>
      <c r="G25" s="19"/>
      <c r="H25" s="195"/>
      <c r="I25" s="19"/>
      <c r="J25" s="195"/>
      <c r="K25" s="19"/>
      <c r="L25" s="195"/>
      <c r="M25" s="19"/>
    </row>
    <row r="26" spans="1:13" hidden="1">
      <c r="A26" s="20" t="s">
        <v>284</v>
      </c>
      <c r="B26" s="24"/>
      <c r="C26" s="25">
        <v>2001</v>
      </c>
      <c r="D26" s="198"/>
      <c r="E26" s="25">
        <v>2001</v>
      </c>
      <c r="F26" s="198"/>
      <c r="G26" s="25">
        <v>2000</v>
      </c>
      <c r="H26" s="198"/>
      <c r="I26" s="19"/>
      <c r="J26" s="195"/>
      <c r="K26" s="19"/>
      <c r="L26" s="195"/>
      <c r="M26" s="19"/>
    </row>
    <row r="27" spans="1:13" hidden="1">
      <c r="A27" s="16" t="s">
        <v>291</v>
      </c>
      <c r="B27" s="17"/>
      <c r="C27" s="26" t="s">
        <v>358</v>
      </c>
      <c r="D27" s="199"/>
      <c r="E27" s="26" t="s">
        <v>292</v>
      </c>
      <c r="F27" s="199"/>
      <c r="G27" s="26" t="s">
        <v>292</v>
      </c>
      <c r="H27" s="199"/>
      <c r="I27" s="19"/>
      <c r="J27" s="195"/>
      <c r="K27" s="19"/>
      <c r="L27" s="195"/>
      <c r="M27" s="19"/>
    </row>
    <row r="28" spans="1:13" hidden="1">
      <c r="C28" s="19"/>
      <c r="D28" s="195"/>
      <c r="E28" s="19"/>
      <c r="F28" s="195"/>
      <c r="G28" s="19"/>
      <c r="H28" s="195"/>
      <c r="I28" s="19"/>
      <c r="J28" s="195"/>
      <c r="K28" s="19"/>
      <c r="L28" s="195"/>
      <c r="M28" s="19"/>
    </row>
    <row r="29" spans="1:13" hidden="1">
      <c r="A29" s="14" t="s">
        <v>293</v>
      </c>
      <c r="C29" s="19">
        <v>292696.46999999997</v>
      </c>
      <c r="D29" s="195"/>
      <c r="E29" s="27">
        <v>-358898.4</v>
      </c>
      <c r="F29" s="202"/>
      <c r="G29" s="19">
        <f>E29-C29</f>
        <v>-651594.87</v>
      </c>
      <c r="H29" s="195"/>
      <c r="I29" s="19"/>
      <c r="J29" s="195"/>
      <c r="K29" s="19"/>
      <c r="L29" s="195"/>
      <c r="M29" s="19"/>
    </row>
    <row r="30" spans="1:13" hidden="1">
      <c r="A30" s="14" t="s">
        <v>294</v>
      </c>
      <c r="C30" s="19">
        <v>1084871</v>
      </c>
      <c r="D30" s="195"/>
      <c r="E30" s="19">
        <v>11141310.15</v>
      </c>
      <c r="F30" s="195"/>
      <c r="G30" s="19">
        <f>E30-C30</f>
        <v>10056439.15</v>
      </c>
      <c r="H30" s="195"/>
      <c r="I30" s="19"/>
      <c r="J30" s="195"/>
      <c r="K30" s="19"/>
      <c r="L30" s="195"/>
      <c r="M30" s="19"/>
    </row>
    <row r="31" spans="1:13" hidden="1">
      <c r="A31" s="14" t="s">
        <v>295</v>
      </c>
      <c r="C31" s="19">
        <v>-181760.17</v>
      </c>
      <c r="D31" s="195"/>
      <c r="E31" s="19">
        <v>5304023.01</v>
      </c>
      <c r="F31" s="195"/>
      <c r="G31" s="19">
        <f>E31-C31</f>
        <v>5485783.1799999997</v>
      </c>
      <c r="H31" s="195"/>
      <c r="I31" s="19"/>
      <c r="J31" s="195"/>
      <c r="K31" s="19"/>
      <c r="L31" s="195"/>
      <c r="M31" s="19"/>
    </row>
    <row r="32" spans="1:13" ht="13.5" hidden="1" thickBot="1">
      <c r="C32" s="28">
        <f>SUM(C29:C31)</f>
        <v>1195807.3</v>
      </c>
      <c r="D32" s="195"/>
      <c r="E32" s="28">
        <f>SUM(E29:E31)</f>
        <v>16086434.76</v>
      </c>
      <c r="F32" s="195"/>
      <c r="G32" s="28">
        <f>SUM(G29:G31)</f>
        <v>14890627.460000001</v>
      </c>
      <c r="H32" s="195"/>
      <c r="I32" s="19"/>
      <c r="J32" s="195"/>
      <c r="K32" s="19"/>
      <c r="L32" s="195"/>
      <c r="M32" s="19"/>
    </row>
    <row r="33" spans="1:13" hidden="1">
      <c r="C33" s="19"/>
      <c r="D33" s="195"/>
      <c r="E33" s="19"/>
      <c r="F33" s="195"/>
      <c r="G33" s="19"/>
      <c r="H33" s="195"/>
      <c r="I33" s="19"/>
      <c r="J33" s="195"/>
      <c r="K33" s="19"/>
      <c r="L33" s="195"/>
      <c r="M33" s="19"/>
    </row>
    <row r="34" spans="1:13" hidden="1">
      <c r="A34" s="20" t="s">
        <v>287</v>
      </c>
      <c r="B34" s="24"/>
      <c r="C34" s="29">
        <v>26747829.120000001</v>
      </c>
      <c r="D34" s="200"/>
      <c r="E34" s="19"/>
      <c r="F34" s="195"/>
      <c r="G34" s="19"/>
      <c r="H34" s="195"/>
      <c r="I34" s="19"/>
      <c r="J34" s="195"/>
      <c r="K34" s="19"/>
      <c r="L34" s="195"/>
      <c r="M34" s="19"/>
    </row>
    <row r="35" spans="1:13" hidden="1">
      <c r="A35" s="14" t="s">
        <v>296</v>
      </c>
      <c r="C35" s="30">
        <v>11035798.289999999</v>
      </c>
      <c r="D35" s="195"/>
      <c r="E35" s="19"/>
      <c r="F35" s="195"/>
      <c r="G35" s="19"/>
      <c r="H35" s="195"/>
      <c r="I35" s="19"/>
      <c r="J35" s="195"/>
      <c r="K35" s="19"/>
      <c r="L35" s="195"/>
      <c r="M35" s="19"/>
    </row>
    <row r="36" spans="1:13" hidden="1">
      <c r="A36" s="14" t="s">
        <v>297</v>
      </c>
      <c r="C36" s="31">
        <f>C34-C35</f>
        <v>15712030.830000002</v>
      </c>
      <c r="D36" s="195"/>
      <c r="E36" s="19"/>
      <c r="F36" s="195"/>
      <c r="G36" s="19"/>
      <c r="H36" s="195"/>
      <c r="I36" s="19"/>
      <c r="J36" s="195"/>
      <c r="K36" s="19"/>
      <c r="L36" s="195"/>
      <c r="M36" s="19"/>
    </row>
    <row r="37" spans="1:13" hidden="1"/>
    <row r="38" spans="1:13" hidden="1">
      <c r="A38" s="16" t="s">
        <v>298</v>
      </c>
      <c r="B38" s="17"/>
      <c r="C38" s="19"/>
      <c r="D38" s="195"/>
    </row>
    <row r="39" spans="1:13" hidden="1">
      <c r="A39" s="22" t="s">
        <v>282</v>
      </c>
      <c r="B39" s="23"/>
      <c r="C39" s="32"/>
      <c r="D39" s="201"/>
      <c r="E39" s="32">
        <v>2001</v>
      </c>
      <c r="F39" s="201"/>
      <c r="G39" s="32">
        <v>2000</v>
      </c>
      <c r="H39" s="201"/>
      <c r="I39" s="32" t="s">
        <v>299</v>
      </c>
      <c r="J39" s="201"/>
    </row>
    <row r="40" spans="1:13" hidden="1">
      <c r="C40" s="19"/>
      <c r="D40" s="195"/>
    </row>
    <row r="41" spans="1:13" hidden="1">
      <c r="A41" s="14" t="s">
        <v>300</v>
      </c>
      <c r="E41" s="19">
        <v>2542292</v>
      </c>
      <c r="F41" s="195"/>
      <c r="G41" s="19">
        <v>2211149</v>
      </c>
      <c r="H41" s="195"/>
      <c r="I41" s="19">
        <f t="shared" ref="I41:I48" si="1">E41-G41</f>
        <v>331143</v>
      </c>
      <c r="J41" s="195"/>
    </row>
    <row r="42" spans="1:13" hidden="1">
      <c r="A42" s="14" t="s">
        <v>301</v>
      </c>
      <c r="E42" s="19">
        <v>327234</v>
      </c>
      <c r="F42" s="195"/>
      <c r="G42" s="19">
        <v>11363032</v>
      </c>
      <c r="H42" s="195"/>
      <c r="I42" s="19">
        <f t="shared" si="1"/>
        <v>-11035798</v>
      </c>
      <c r="J42" s="195"/>
    </row>
    <row r="43" spans="1:13" hidden="1">
      <c r="A43" s="14" t="s">
        <v>220</v>
      </c>
      <c r="E43" s="19">
        <v>1228365</v>
      </c>
      <c r="F43" s="195"/>
      <c r="G43" s="19">
        <v>1756111</v>
      </c>
      <c r="H43" s="195"/>
      <c r="I43" s="19">
        <f t="shared" si="1"/>
        <v>-527746</v>
      </c>
      <c r="J43" s="195"/>
    </row>
    <row r="44" spans="1:13" hidden="1">
      <c r="A44" s="14" t="s">
        <v>185</v>
      </c>
      <c r="E44" s="19">
        <v>25347920</v>
      </c>
      <c r="F44" s="195"/>
      <c r="G44" s="19">
        <v>21054539</v>
      </c>
      <c r="H44" s="195"/>
      <c r="I44" s="19">
        <f t="shared" si="1"/>
        <v>4293381</v>
      </c>
      <c r="J44" s="195"/>
    </row>
    <row r="45" spans="1:13" hidden="1">
      <c r="A45" s="14" t="s">
        <v>184</v>
      </c>
      <c r="E45" s="19">
        <v>1769301</v>
      </c>
      <c r="F45" s="195"/>
      <c r="G45" s="19">
        <v>1769301</v>
      </c>
      <c r="H45" s="195"/>
      <c r="I45" s="19">
        <f t="shared" si="1"/>
        <v>0</v>
      </c>
      <c r="J45" s="195"/>
    </row>
    <row r="46" spans="1:13" hidden="1">
      <c r="A46" s="14" t="s">
        <v>219</v>
      </c>
      <c r="E46" s="19">
        <v>93894152</v>
      </c>
      <c r="F46" s="195"/>
      <c r="G46" s="19">
        <v>68357056</v>
      </c>
      <c r="H46" s="195"/>
      <c r="I46" s="19">
        <f t="shared" si="1"/>
        <v>25537096</v>
      </c>
      <c r="J46" s="195"/>
      <c r="M46" s="19"/>
    </row>
    <row r="47" spans="1:13" hidden="1">
      <c r="A47" s="14" t="s">
        <v>302</v>
      </c>
      <c r="E47" s="19">
        <v>126016660</v>
      </c>
      <c r="F47" s="195"/>
      <c r="G47" s="19">
        <v>120815845</v>
      </c>
      <c r="H47" s="195"/>
      <c r="I47" s="19">
        <f t="shared" si="1"/>
        <v>5200815</v>
      </c>
      <c r="J47" s="195"/>
    </row>
    <row r="48" spans="1:13" ht="13.5" hidden="1" thickBot="1">
      <c r="E48" s="28">
        <f>SUM(E41:E47)</f>
        <v>251125924</v>
      </c>
      <c r="F48" s="195"/>
      <c r="G48" s="28">
        <f>SUM(G41:G47)</f>
        <v>227327033</v>
      </c>
      <c r="H48" s="195"/>
      <c r="I48" s="28">
        <f t="shared" si="1"/>
        <v>23798891</v>
      </c>
      <c r="J48" s="195"/>
    </row>
    <row r="49" spans="1:13" ht="13.5" hidden="1" thickBot="1">
      <c r="M49" s="33">
        <f>I48-I52</f>
        <v>1592596.0799999833</v>
      </c>
    </row>
    <row r="50" spans="1:13" ht="13.5" hidden="1" thickTop="1">
      <c r="A50" s="14" t="s">
        <v>283</v>
      </c>
      <c r="E50" s="19">
        <v>247030967.52000001</v>
      </c>
      <c r="F50" s="195"/>
      <c r="G50" s="19">
        <f>G48</f>
        <v>227327033</v>
      </c>
      <c r="H50" s="195"/>
      <c r="I50" s="19">
        <f>E50-G50</f>
        <v>19703934.520000011</v>
      </c>
      <c r="J50" s="195"/>
    </row>
    <row r="51" spans="1:13" hidden="1">
      <c r="A51" s="14" t="s">
        <v>303</v>
      </c>
      <c r="E51" s="19">
        <v>2502360.4</v>
      </c>
      <c r="F51" s="195"/>
      <c r="G51" s="19">
        <v>0</v>
      </c>
      <c r="H51" s="195"/>
      <c r="I51" s="19">
        <f>E51-G51</f>
        <v>2502360.4</v>
      </c>
      <c r="J51" s="195"/>
    </row>
    <row r="52" spans="1:13" ht="13.5" hidden="1" thickBot="1">
      <c r="E52" s="28">
        <f>SUM(E50:E51)</f>
        <v>249533327.92000002</v>
      </c>
      <c r="F52" s="195"/>
      <c r="G52" s="28">
        <f>G48</f>
        <v>227327033</v>
      </c>
      <c r="H52" s="195"/>
      <c r="I52" s="28">
        <f>E52-G52</f>
        <v>22206294.920000017</v>
      </c>
      <c r="J52" s="195"/>
    </row>
    <row r="53" spans="1:13" hidden="1"/>
    <row r="54" spans="1:13" hidden="1"/>
    <row r="55" spans="1:13" hidden="1">
      <c r="A55" s="21" t="s">
        <v>289</v>
      </c>
      <c r="B55" s="34"/>
    </row>
    <row r="56" spans="1:13" hidden="1">
      <c r="A56" s="22" t="s">
        <v>304</v>
      </c>
      <c r="B56" s="23"/>
    </row>
    <row r="57" spans="1:13" hidden="1">
      <c r="A57" s="14" t="s">
        <v>397</v>
      </c>
      <c r="E57" s="19">
        <v>89721994</v>
      </c>
      <c r="F57" s="195"/>
    </row>
    <row r="58" spans="1:13" hidden="1">
      <c r="A58" s="14" t="s">
        <v>398</v>
      </c>
      <c r="E58" s="19">
        <v>-35628738</v>
      </c>
      <c r="F58" s="195"/>
    </row>
    <row r="59" spans="1:13" hidden="1">
      <c r="A59" s="14" t="s">
        <v>399</v>
      </c>
      <c r="E59" s="19">
        <v>-2350000</v>
      </c>
      <c r="F59" s="195"/>
    </row>
    <row r="60" spans="1:13" ht="13.5" hidden="1" thickBot="1">
      <c r="E60" s="28">
        <f>SUM(E57:E59)</f>
        <v>51743256</v>
      </c>
      <c r="F60" s="195"/>
    </row>
    <row r="61" spans="1:13" hidden="1">
      <c r="E61" s="19"/>
      <c r="F61" s="195"/>
    </row>
    <row r="62" spans="1:13">
      <c r="E62" s="19"/>
      <c r="F62" s="195"/>
    </row>
    <row r="63" spans="1:13">
      <c r="A63" s="16" t="s">
        <v>197</v>
      </c>
      <c r="B63" s="17"/>
      <c r="C63" s="19"/>
      <c r="D63" s="195"/>
      <c r="E63" s="19"/>
      <c r="F63" s="195"/>
      <c r="G63" s="19"/>
      <c r="H63" s="195"/>
      <c r="I63" s="19"/>
      <c r="J63" s="195"/>
      <c r="K63" s="19"/>
      <c r="L63" s="195"/>
      <c r="M63" s="19"/>
    </row>
    <row r="64" spans="1:13">
      <c r="C64" s="19"/>
      <c r="D64" s="195"/>
      <c r="E64" s="19"/>
      <c r="F64" s="195"/>
      <c r="G64" s="19"/>
      <c r="H64" s="195"/>
      <c r="I64" s="19"/>
      <c r="J64" s="195"/>
      <c r="K64" s="19"/>
      <c r="L64" s="195"/>
      <c r="M64" s="19"/>
    </row>
    <row r="65" spans="1:13">
      <c r="A65" s="16"/>
      <c r="B65" s="17"/>
      <c r="C65" s="168"/>
      <c r="D65" s="170"/>
      <c r="E65" s="168"/>
      <c r="F65" s="170"/>
      <c r="G65" s="168"/>
      <c r="H65" s="170"/>
      <c r="I65" s="168"/>
      <c r="J65" s="170"/>
      <c r="K65" s="168"/>
      <c r="L65" s="170"/>
      <c r="M65" s="168"/>
    </row>
    <row r="66" spans="1:13">
      <c r="A66" s="14" t="s">
        <v>198</v>
      </c>
      <c r="C66" s="369">
        <f>C22</f>
        <v>91636636.799999997</v>
      </c>
      <c r="D66" s="369"/>
      <c r="E66" s="369">
        <f>E22</f>
        <v>17095301.079999998</v>
      </c>
      <c r="F66" s="369"/>
      <c r="G66" s="369">
        <f>G22</f>
        <v>9082752</v>
      </c>
      <c r="H66" s="369"/>
      <c r="I66" s="369">
        <f>I22</f>
        <v>399782421.57000005</v>
      </c>
      <c r="J66" s="369"/>
      <c r="K66" s="369">
        <f>K22</f>
        <v>17595755.900000006</v>
      </c>
      <c r="L66" s="369"/>
      <c r="M66" s="369">
        <f>M22</f>
        <v>535192867.35000002</v>
      </c>
    </row>
    <row r="67" spans="1:13">
      <c r="C67" s="369"/>
      <c r="D67" s="369"/>
      <c r="E67" s="369"/>
      <c r="F67" s="369"/>
      <c r="G67" s="369"/>
      <c r="H67" s="369"/>
      <c r="I67" s="369"/>
      <c r="J67" s="369"/>
      <c r="K67" s="369"/>
      <c r="L67" s="369"/>
      <c r="M67" s="369"/>
    </row>
    <row r="68" spans="1:13">
      <c r="A68" s="14" t="s">
        <v>180</v>
      </c>
      <c r="C68" s="168">
        <v>0</v>
      </c>
      <c r="D68" s="170"/>
      <c r="E68" s="168">
        <v>0</v>
      </c>
      <c r="F68" s="170"/>
      <c r="G68" s="168">
        <v>0</v>
      </c>
      <c r="H68" s="170"/>
      <c r="I68" s="168">
        <v>57752808.140000001</v>
      </c>
      <c r="J68" s="170"/>
      <c r="K68" s="168">
        <v>-57752808.140000001</v>
      </c>
      <c r="L68" s="170"/>
      <c r="M68" s="168">
        <f t="shared" ref="M68:M75" si="2">SUM(C68:K68)</f>
        <v>0</v>
      </c>
    </row>
    <row r="69" spans="1:13" ht="25.5" hidden="1">
      <c r="A69" s="246" t="s">
        <v>92</v>
      </c>
      <c r="C69" s="168">
        <v>0</v>
      </c>
      <c r="D69" s="170"/>
      <c r="E69" s="168">
        <v>0</v>
      </c>
      <c r="F69" s="170"/>
      <c r="G69" s="168">
        <v>0</v>
      </c>
      <c r="H69" s="170"/>
      <c r="I69" s="168">
        <v>0</v>
      </c>
      <c r="J69" s="170"/>
      <c r="K69" s="168">
        <v>0</v>
      </c>
      <c r="L69" s="170"/>
      <c r="M69" s="168">
        <v>0</v>
      </c>
    </row>
    <row r="70" spans="1:13">
      <c r="A70" s="14" t="s">
        <v>179</v>
      </c>
      <c r="C70" s="168">
        <v>61091091.200000003</v>
      </c>
      <c r="D70" s="170"/>
      <c r="E70" s="168">
        <v>0</v>
      </c>
      <c r="F70" s="170"/>
      <c r="G70" s="168">
        <v>6055168</v>
      </c>
      <c r="H70" s="170"/>
      <c r="I70" s="168">
        <f>-67146259.2</f>
        <v>-67146259.200000003</v>
      </c>
      <c r="J70" s="170"/>
      <c r="K70" s="168">
        <v>0</v>
      </c>
      <c r="L70" s="170"/>
      <c r="M70" s="168">
        <f t="shared" si="2"/>
        <v>0</v>
      </c>
    </row>
    <row r="71" spans="1:13">
      <c r="A71" s="14" t="s">
        <v>285</v>
      </c>
      <c r="B71" s="18">
        <v>22</v>
      </c>
      <c r="C71" s="168">
        <v>0</v>
      </c>
      <c r="D71" s="170"/>
      <c r="E71" s="168">
        <v>0</v>
      </c>
      <c r="F71" s="170"/>
      <c r="G71" s="168">
        <v>0</v>
      </c>
      <c r="H71" s="170"/>
      <c r="I71" s="168">
        <v>3349619.49</v>
      </c>
      <c r="J71" s="170"/>
      <c r="K71" s="168">
        <v>0</v>
      </c>
      <c r="L71" s="170"/>
      <c r="M71" s="168">
        <f t="shared" si="2"/>
        <v>3349619.49</v>
      </c>
    </row>
    <row r="72" spans="1:13">
      <c r="A72" s="14" t="s">
        <v>274</v>
      </c>
      <c r="B72" s="18">
        <v>19</v>
      </c>
      <c r="C72" s="168">
        <v>0</v>
      </c>
      <c r="D72" s="170"/>
      <c r="E72" s="168">
        <v>0</v>
      </c>
      <c r="F72" s="170"/>
      <c r="G72" s="168">
        <v>0</v>
      </c>
      <c r="H72" s="170"/>
      <c r="I72" s="168">
        <v>-1071878.24</v>
      </c>
      <c r="J72" s="170"/>
      <c r="K72" s="168">
        <v>0</v>
      </c>
      <c r="L72" s="170"/>
      <c r="M72" s="168">
        <f t="shared" si="2"/>
        <v>-1071878.24</v>
      </c>
    </row>
    <row r="73" spans="1:13">
      <c r="A73" s="14" t="s">
        <v>286</v>
      </c>
      <c r="B73" s="18">
        <v>7</v>
      </c>
      <c r="C73" s="168">
        <v>0</v>
      </c>
      <c r="D73" s="170"/>
      <c r="E73" s="168">
        <v>0</v>
      </c>
      <c r="F73" s="170"/>
      <c r="G73" s="168">
        <v>0</v>
      </c>
      <c r="H73" s="170"/>
      <c r="I73" s="168">
        <v>0</v>
      </c>
      <c r="J73" s="170"/>
      <c r="K73" s="168">
        <v>-43747196.479999997</v>
      </c>
      <c r="L73" s="170"/>
      <c r="M73" s="168">
        <f t="shared" si="2"/>
        <v>-43747196.479999997</v>
      </c>
    </row>
    <row r="74" spans="1:13">
      <c r="A74" s="14" t="s">
        <v>365</v>
      </c>
      <c r="C74" s="168">
        <v>0</v>
      </c>
      <c r="D74" s="170"/>
      <c r="E74" s="168">
        <v>0</v>
      </c>
      <c r="F74" s="170"/>
      <c r="G74" s="168">
        <v>0</v>
      </c>
      <c r="H74" s="170"/>
      <c r="I74" s="168">
        <v>0</v>
      </c>
      <c r="J74" s="170"/>
      <c r="K74" s="168">
        <v>104349250.56999999</v>
      </c>
      <c r="L74" s="170"/>
      <c r="M74" s="168">
        <f t="shared" si="2"/>
        <v>104349250.56999999</v>
      </c>
    </row>
    <row r="75" spans="1:13">
      <c r="A75" s="14" t="s">
        <v>288</v>
      </c>
      <c r="B75" s="18">
        <v>24</v>
      </c>
      <c r="C75" s="169">
        <v>392800</v>
      </c>
      <c r="D75" s="170"/>
      <c r="E75" s="169">
        <v>2490352</v>
      </c>
      <c r="F75" s="170"/>
      <c r="G75" s="169">
        <v>0</v>
      </c>
      <c r="H75" s="170"/>
      <c r="I75" s="169">
        <v>0</v>
      </c>
      <c r="J75" s="170"/>
      <c r="K75" s="169">
        <v>0</v>
      </c>
      <c r="L75" s="170"/>
      <c r="M75" s="169">
        <f t="shared" si="2"/>
        <v>2883152</v>
      </c>
    </row>
    <row r="76" spans="1:13">
      <c r="C76" s="168"/>
      <c r="D76" s="170"/>
      <c r="E76" s="168"/>
      <c r="F76" s="170"/>
      <c r="G76" s="168"/>
      <c r="H76" s="170"/>
      <c r="I76" s="168"/>
      <c r="J76" s="170"/>
      <c r="K76" s="168"/>
      <c r="L76" s="170"/>
      <c r="M76" s="168"/>
    </row>
    <row r="77" spans="1:13" ht="13.5" thickBot="1">
      <c r="A77" s="16" t="s">
        <v>199</v>
      </c>
      <c r="B77" s="17"/>
      <c r="C77" s="171">
        <f>SUM(C66:C75)</f>
        <v>153120528</v>
      </c>
      <c r="D77" s="197"/>
      <c r="E77" s="171">
        <f>SUM(E66:E75)</f>
        <v>19585653.079999998</v>
      </c>
      <c r="F77" s="197"/>
      <c r="G77" s="171">
        <f>SUM(G66:G75)</f>
        <v>15137920</v>
      </c>
      <c r="H77" s="197"/>
      <c r="I77" s="171">
        <f>SUM(I66:I75)</f>
        <v>392666711.76000005</v>
      </c>
      <c r="J77" s="197"/>
      <c r="K77" s="171">
        <f>SUM(K66:K75)</f>
        <v>20445001.849999994</v>
      </c>
      <c r="L77" s="197"/>
      <c r="M77" s="171">
        <f>SUM(M66:M75)</f>
        <v>600955814.69000006</v>
      </c>
    </row>
  </sheetData>
  <mergeCells count="2">
    <mergeCell ref="A2:I2"/>
    <mergeCell ref="A3:I3"/>
  </mergeCells>
  <phoneticPr fontId="8" type="noConversion"/>
  <printOptions horizontalCentered="1"/>
  <pageMargins left="0.73619999999999997" right="0" top="0.98419999999999996" bottom="0.16" header="0.433" footer="0"/>
  <pageSetup paperSize="9" scale="81" orientation="landscape" r:id="rId1"/>
  <headerFooter alignWithMargins="0">
    <oddFooter>&amp;L&amp;"Times New Roman Greek,Italic"&amp;11Draft for discussion purposes only&amp;R4</oddFooter>
  </headerFooter>
  <ignoredErrors>
    <ignoredError sqref="M71:M75 M16:M20" formulaRange="1"/>
  </ignoredErrors>
</worksheet>
</file>

<file path=xl/worksheets/sheet4.xml><?xml version="1.0" encoding="utf-8"?>
<worksheet xmlns="http://schemas.openxmlformats.org/spreadsheetml/2006/main" xmlns:r="http://schemas.openxmlformats.org/officeDocument/2006/relationships">
  <sheetPr enableFormatConditionsCalculation="0">
    <tabColor indexed="14"/>
    <pageSetUpPr fitToPage="1"/>
  </sheetPr>
  <dimension ref="A3:I20"/>
  <sheetViews>
    <sheetView showGridLines="0" zoomScaleNormal="100" workbookViewId="0">
      <selection activeCell="A3" sqref="A3:I19"/>
    </sheetView>
  </sheetViews>
  <sheetFormatPr defaultColWidth="10.6640625" defaultRowHeight="15"/>
  <cols>
    <col min="1" max="1" width="5.33203125" style="6" customWidth="1"/>
    <col min="2" max="2" width="43.5" style="7" customWidth="1"/>
    <col min="3" max="3" width="18.1640625" style="7" bestFit="1" customWidth="1"/>
    <col min="4" max="4" width="4.33203125" style="7" customWidth="1"/>
    <col min="5" max="5" width="18.1640625" style="7" bestFit="1" customWidth="1"/>
    <col min="6" max="6" width="4.33203125" style="7" customWidth="1"/>
    <col min="7" max="7" width="16.6640625" style="9" bestFit="1" customWidth="1"/>
    <col min="8" max="8" width="2" style="9" customWidth="1"/>
    <col min="9" max="9" width="16.6640625" style="6" bestFit="1" customWidth="1"/>
    <col min="10" max="16384" width="10.6640625" style="6"/>
  </cols>
  <sheetData>
    <row r="3" spans="1:9" ht="20.25">
      <c r="A3" s="324">
        <v>4</v>
      </c>
      <c r="B3" s="321" t="s">
        <v>89</v>
      </c>
      <c r="C3" s="3"/>
      <c r="D3" s="3"/>
      <c r="E3" s="3"/>
      <c r="F3" s="3"/>
      <c r="G3" s="6"/>
      <c r="H3" s="191"/>
    </row>
    <row r="4" spans="1:9" ht="18.75">
      <c r="A4" s="5"/>
      <c r="B4" s="3"/>
      <c r="C4" s="3"/>
      <c r="D4" s="3"/>
      <c r="E4" s="3"/>
      <c r="F4" s="3"/>
      <c r="G4" s="6"/>
      <c r="H4" s="191"/>
    </row>
    <row r="5" spans="1:9" ht="18.75">
      <c r="A5" s="5"/>
      <c r="B5" s="3"/>
      <c r="C5" s="3"/>
      <c r="D5" s="3"/>
      <c r="E5" s="3"/>
      <c r="F5" s="3"/>
      <c r="G5" s="6"/>
      <c r="H5" s="191"/>
    </row>
    <row r="6" spans="1:9" ht="18.75">
      <c r="A6" s="5"/>
      <c r="B6" s="3"/>
      <c r="C6" s="621" t="s">
        <v>1</v>
      </c>
      <c r="D6" s="621"/>
      <c r="E6" s="621"/>
      <c r="F6" s="172"/>
      <c r="G6" s="621" t="s">
        <v>2</v>
      </c>
      <c r="H6" s="622"/>
      <c r="I6" s="622"/>
    </row>
    <row r="7" spans="1:9" ht="18.75">
      <c r="A7" s="5"/>
      <c r="B7" s="3"/>
      <c r="C7" s="322">
        <v>2002</v>
      </c>
      <c r="D7" s="172"/>
      <c r="E7" s="322">
        <v>2001</v>
      </c>
      <c r="F7" s="172"/>
      <c r="G7" s="322">
        <v>2002</v>
      </c>
      <c r="H7" s="323"/>
      <c r="I7" s="322">
        <v>2001</v>
      </c>
    </row>
    <row r="8" spans="1:9" ht="18.75">
      <c r="A8" s="5"/>
      <c r="B8" s="3"/>
      <c r="C8" s="245" t="s">
        <v>378</v>
      </c>
      <c r="D8" s="244"/>
      <c r="E8" s="245" t="s">
        <v>378</v>
      </c>
      <c r="F8" s="244"/>
      <c r="G8" s="245" t="s">
        <v>378</v>
      </c>
      <c r="H8" s="173"/>
      <c r="I8" s="245" t="s">
        <v>378</v>
      </c>
    </row>
    <row r="9" spans="1:9">
      <c r="G9" s="174"/>
      <c r="H9" s="174"/>
      <c r="I9" s="175"/>
    </row>
    <row r="10" spans="1:9" s="8" customFormat="1" ht="15.75">
      <c r="A10" s="6"/>
      <c r="B10" s="325" t="s">
        <v>90</v>
      </c>
      <c r="C10" s="326">
        <v>192207990.33000001</v>
      </c>
      <c r="D10" s="326"/>
      <c r="E10" s="326">
        <v>180696523.37</v>
      </c>
      <c r="F10" s="325"/>
      <c r="G10" s="327">
        <v>39047953.969999999</v>
      </c>
      <c r="H10" s="327"/>
      <c r="I10" s="327">
        <v>37152575.350000001</v>
      </c>
    </row>
    <row r="11" spans="1:9" ht="15.75">
      <c r="B11" s="325" t="s">
        <v>68</v>
      </c>
      <c r="C11" s="326">
        <v>21254126.219999999</v>
      </c>
      <c r="D11" s="326"/>
      <c r="E11" s="326">
        <v>20202297.329999998</v>
      </c>
      <c r="F11" s="325"/>
      <c r="G11" s="327">
        <v>8559871.6199999992</v>
      </c>
      <c r="H11" s="327"/>
      <c r="I11" s="327">
        <v>8555363.1199999992</v>
      </c>
    </row>
    <row r="12" spans="1:9" ht="15.75">
      <c r="A12" s="8"/>
      <c r="B12" s="328" t="s">
        <v>110</v>
      </c>
      <c r="C12" s="329">
        <v>9054241.8399999999</v>
      </c>
      <c r="D12" s="329"/>
      <c r="E12" s="329">
        <v>4980198.96</v>
      </c>
      <c r="F12" s="328"/>
      <c r="G12" s="330">
        <v>2979353.54</v>
      </c>
      <c r="H12" s="330"/>
      <c r="I12" s="330">
        <v>4399547.34</v>
      </c>
    </row>
    <row r="13" spans="1:9" ht="15.75">
      <c r="B13" s="331"/>
      <c r="C13" s="332">
        <f>SUM(C10:C12)</f>
        <v>222516358.39000002</v>
      </c>
      <c r="D13" s="333"/>
      <c r="E13" s="332">
        <f>SUM(E10:E12)</f>
        <v>205879019.66</v>
      </c>
      <c r="F13" s="331"/>
      <c r="G13" s="334">
        <f>SUM(G10:G12)</f>
        <v>50587179.129999995</v>
      </c>
      <c r="H13" s="327"/>
      <c r="I13" s="334">
        <f>SUM(I10:I12)</f>
        <v>50107485.810000002</v>
      </c>
    </row>
    <row r="14" spans="1:9" ht="15.75">
      <c r="B14" s="325"/>
      <c r="C14" s="325"/>
      <c r="D14" s="325"/>
      <c r="E14" s="325"/>
      <c r="F14" s="325"/>
      <c r="G14" s="335"/>
      <c r="H14" s="335"/>
      <c r="I14" s="336"/>
    </row>
    <row r="15" spans="1:9" ht="15.75">
      <c r="B15" s="325"/>
      <c r="C15" s="325"/>
      <c r="D15" s="325"/>
      <c r="E15" s="325"/>
      <c r="F15" s="325"/>
      <c r="G15" s="335"/>
      <c r="H15" s="335"/>
      <c r="I15" s="336"/>
    </row>
    <row r="16" spans="1:9" ht="30" customHeight="1">
      <c r="B16" s="620" t="s">
        <v>4</v>
      </c>
      <c r="C16" s="620"/>
      <c r="D16" s="620"/>
      <c r="E16" s="620"/>
      <c r="F16" s="620"/>
      <c r="G16" s="620"/>
      <c r="H16" s="620"/>
      <c r="I16" s="620"/>
    </row>
    <row r="17" spans="2:9" ht="15.75">
      <c r="B17" s="337" t="s">
        <v>357</v>
      </c>
      <c r="C17" s="338">
        <v>1961</v>
      </c>
      <c r="D17" s="339"/>
      <c r="E17" s="338">
        <v>2020</v>
      </c>
      <c r="F17" s="337"/>
      <c r="G17" s="340">
        <v>1217</v>
      </c>
      <c r="H17" s="341"/>
      <c r="I17" s="340">
        <v>1231</v>
      </c>
    </row>
    <row r="18" spans="2:9" ht="15.75">
      <c r="B18" s="325" t="s">
        <v>3</v>
      </c>
      <c r="C18" s="338">
        <v>2948</v>
      </c>
      <c r="D18" s="339"/>
      <c r="E18" s="338">
        <v>2736</v>
      </c>
      <c r="F18" s="337"/>
      <c r="G18" s="342">
        <v>0</v>
      </c>
      <c r="H18" s="342"/>
      <c r="I18" s="342">
        <v>0</v>
      </c>
    </row>
    <row r="19" spans="2:9" ht="16.5" thickBot="1">
      <c r="B19" s="325"/>
      <c r="C19" s="343">
        <v>4909</v>
      </c>
      <c r="D19" s="344"/>
      <c r="E19" s="343">
        <v>4756</v>
      </c>
      <c r="F19" s="325"/>
      <c r="G19" s="345">
        <f>SUM(G17:G18)</f>
        <v>1217</v>
      </c>
      <c r="H19" s="346"/>
      <c r="I19" s="347">
        <f>SUM(I17:I18)</f>
        <v>1231</v>
      </c>
    </row>
    <row r="20" spans="2:9" ht="15.75" thickTop="1"/>
  </sheetData>
  <customSheetViews>
    <customSheetView guid="{FEB6A96D-6D61-4258-8225-865A529D5565}" showGridLines="0" fitToPage="1" hiddenRows="1" showRuler="0">
      <selection activeCell="C20" sqref="C20"/>
      <pageMargins left="0.23622047244094491" right="0" top="0.98425196850393704" bottom="0.16" header="0.43307086614173229" footer="0"/>
      <printOptions horizontalCentered="1"/>
      <pageSetup paperSize="9" orientation="portrait" horizontalDpi="300" verticalDpi="300" r:id="rId1"/>
      <headerFooter alignWithMargins="0">
        <oddHeader>&amp;C&amp;"Times New Roman Greek,Bold"&amp;14&amp;UΓνωστοποιήσεις επί των οικονομικών καταστάσεων της Α.Ε Τσιμέντων Τιτάν</oddHeader>
        <oddFooter>&amp;L&amp;"Times New Roman Greek,Italic"&amp;8Δ.Ο.Π.Ε / Υ.Ε.Λ.Π_&amp;F_&amp;A_&amp;D_&amp;T&amp;R&amp;P/&amp;N</oddFooter>
      </headerFooter>
    </customSheetView>
  </customSheetViews>
  <mergeCells count="3">
    <mergeCell ref="B16:I16"/>
    <mergeCell ref="C6:E6"/>
    <mergeCell ref="G6:I6"/>
  </mergeCells>
  <phoneticPr fontId="0" type="noConversion"/>
  <printOptions horizontalCentered="1"/>
  <pageMargins left="0.73619999999999997" right="0" top="0.98419999999999996" bottom="0.16" header="0.433" footer="0"/>
  <pageSetup paperSize="9" scale="74" orientation="portrait" draft="1" r:id="rId2"/>
  <headerFooter alignWithMargins="0">
    <oddHeader>&amp;L&amp;14Notes to the annual financial statements for the year ended 31 December 2002</oddHeader>
    <oddFooter>&amp;L&amp;"Times New Roman Greek,Italic"&amp;11Draft for discussion purposes only&amp;R25</oddFooter>
  </headerFooter>
</worksheet>
</file>

<file path=xl/worksheets/sheet5.xml><?xml version="1.0" encoding="utf-8"?>
<worksheet xmlns="http://schemas.openxmlformats.org/spreadsheetml/2006/main" xmlns:r="http://schemas.openxmlformats.org/officeDocument/2006/relationships">
  <sheetPr enableFormatConditionsCalculation="0">
    <tabColor indexed="27"/>
    <pageSetUpPr fitToPage="1"/>
  </sheetPr>
  <dimension ref="A2:T118"/>
  <sheetViews>
    <sheetView topLeftCell="C4" zoomScale="75" zoomScaleNormal="100" zoomScaleSheetLayoutView="100" workbookViewId="0">
      <selection activeCell="U44" sqref="U44:V44"/>
    </sheetView>
  </sheetViews>
  <sheetFormatPr defaultColWidth="10.6640625" defaultRowHeight="12.75"/>
  <cols>
    <col min="1" max="1" width="7.33203125" style="58" bestFit="1" customWidth="1"/>
    <col min="2" max="2" width="52.6640625" style="58" customWidth="1"/>
    <col min="3" max="3" width="0.83203125" style="58" customWidth="1"/>
    <col min="4" max="4" width="15" style="58" customWidth="1"/>
    <col min="5" max="5" width="0.83203125" style="58" customWidth="1"/>
    <col min="6" max="6" width="15.33203125" style="58" customWidth="1"/>
    <col min="7" max="7" width="0.5" style="58" customWidth="1"/>
    <col min="8" max="8" width="18.5" style="58" customWidth="1"/>
    <col min="9" max="9" width="2.1640625" style="58" hidden="1" customWidth="1"/>
    <col min="10" max="10" width="0.83203125" style="60" customWidth="1"/>
    <col min="11" max="11" width="18.5" style="58" customWidth="1"/>
    <col min="12" max="12" width="0.5" style="58" customWidth="1"/>
    <col min="13" max="13" width="17" style="58" customWidth="1"/>
    <col min="14" max="14" width="0.83203125" style="58" customWidth="1"/>
    <col min="15" max="15" width="18.83203125" style="58" bestFit="1" customWidth="1"/>
    <col min="16" max="16" width="0.5" style="58" customWidth="1"/>
    <col min="17" max="17" width="18.6640625" style="58" bestFit="1" customWidth="1"/>
    <col min="18" max="18" width="0.6640625" style="58" customWidth="1"/>
    <col min="19" max="19" width="19.83203125" style="58" customWidth="1"/>
    <col min="20" max="20" width="9.6640625" style="58" customWidth="1"/>
    <col min="21" max="21" width="14.33203125" style="58" bestFit="1" customWidth="1"/>
    <col min="22" max="16384" width="10.6640625" style="58"/>
  </cols>
  <sheetData>
    <row r="2" spans="1:19" ht="12.75" customHeight="1">
      <c r="B2" s="59"/>
      <c r="C2" s="59"/>
    </row>
    <row r="3" spans="1:19" ht="12.75" customHeight="1">
      <c r="A3" s="61"/>
      <c r="B3" s="62"/>
      <c r="C3" s="62"/>
    </row>
    <row r="4" spans="1:19" ht="20.25">
      <c r="A4" s="349">
        <v>8</v>
      </c>
      <c r="B4" s="319" t="s">
        <v>265</v>
      </c>
      <c r="C4" s="63"/>
    </row>
    <row r="5" spans="1:19" ht="19.5">
      <c r="A5" s="60"/>
      <c r="B5" s="64"/>
      <c r="C5" s="64"/>
    </row>
    <row r="6" spans="1:19" s="84" customFormat="1" ht="93.75" customHeight="1">
      <c r="A6" s="79"/>
      <c r="B6" s="207" t="s">
        <v>2</v>
      </c>
      <c r="C6" s="79"/>
      <c r="D6" s="350" t="s">
        <v>70</v>
      </c>
      <c r="E6" s="351"/>
      <c r="F6" s="350" t="s">
        <v>71</v>
      </c>
      <c r="G6" s="351"/>
      <c r="H6" s="350" t="s">
        <v>72</v>
      </c>
      <c r="I6" s="351" t="s">
        <v>249</v>
      </c>
      <c r="J6" s="351"/>
      <c r="K6" s="350" t="s">
        <v>266</v>
      </c>
      <c r="L6" s="351"/>
      <c r="M6" s="350" t="s">
        <v>267</v>
      </c>
      <c r="N6" s="351"/>
      <c r="O6" s="350" t="s">
        <v>268</v>
      </c>
      <c r="P6" s="350"/>
      <c r="Q6" s="350" t="s">
        <v>271</v>
      </c>
      <c r="R6" s="351"/>
      <c r="S6" s="350" t="s">
        <v>269</v>
      </c>
    </row>
    <row r="7" spans="1:19" s="84" customFormat="1" ht="29.25" customHeight="1">
      <c r="A7" s="79"/>
      <c r="B7" s="207"/>
      <c r="C7" s="79"/>
      <c r="D7" s="83" t="s">
        <v>378</v>
      </c>
      <c r="E7" s="82"/>
      <c r="F7" s="83" t="s">
        <v>378</v>
      </c>
      <c r="G7" s="82"/>
      <c r="H7" s="83" t="s">
        <v>378</v>
      </c>
      <c r="I7" s="82"/>
      <c r="J7" s="82"/>
      <c r="K7" s="83" t="s">
        <v>378</v>
      </c>
      <c r="L7" s="82"/>
      <c r="M7" s="83" t="s">
        <v>378</v>
      </c>
      <c r="N7" s="82"/>
      <c r="O7" s="83" t="s">
        <v>378</v>
      </c>
      <c r="P7" s="83"/>
      <c r="Q7" s="83" t="s">
        <v>378</v>
      </c>
      <c r="R7" s="82"/>
      <c r="S7" s="83" t="s">
        <v>378</v>
      </c>
    </row>
    <row r="8" spans="1:19" s="84" customFormat="1" ht="43.5" hidden="1" customHeight="1">
      <c r="A8" s="79"/>
      <c r="B8" s="85" t="s">
        <v>281</v>
      </c>
      <c r="C8" s="79"/>
      <c r="D8" s="81"/>
      <c r="E8" s="82"/>
      <c r="F8" s="81"/>
      <c r="G8" s="82"/>
      <c r="H8" s="81"/>
      <c r="I8" s="82"/>
      <c r="J8" s="82"/>
      <c r="K8" s="81"/>
      <c r="L8" s="82"/>
      <c r="M8" s="81"/>
      <c r="N8" s="82"/>
      <c r="O8" s="81"/>
      <c r="P8" s="83"/>
      <c r="Q8" s="81"/>
      <c r="R8" s="82"/>
      <c r="S8" s="81"/>
    </row>
    <row r="9" spans="1:19" s="75" customFormat="1" ht="15.75" hidden="1">
      <c r="A9" s="85"/>
      <c r="B9" s="66" t="s">
        <v>205</v>
      </c>
      <c r="C9" s="85"/>
      <c r="D9" s="81"/>
      <c r="E9" s="81"/>
      <c r="F9" s="81"/>
      <c r="G9" s="81"/>
      <c r="H9" s="81"/>
      <c r="I9" s="81"/>
      <c r="J9" s="81"/>
      <c r="K9" s="81"/>
      <c r="L9" s="81"/>
      <c r="M9" s="81"/>
      <c r="N9" s="81"/>
      <c r="O9" s="81"/>
      <c r="P9" s="81"/>
      <c r="Q9" s="81"/>
      <c r="R9" s="81"/>
      <c r="S9" s="81"/>
    </row>
    <row r="10" spans="1:19" s="75" customFormat="1" ht="2.25" hidden="1" customHeight="1">
      <c r="A10" s="85"/>
      <c r="B10" s="85"/>
      <c r="C10" s="85"/>
      <c r="D10" s="81"/>
      <c r="E10" s="81"/>
      <c r="F10" s="81"/>
      <c r="G10" s="81"/>
      <c r="H10" s="81"/>
      <c r="I10" s="81"/>
      <c r="J10" s="81"/>
      <c r="K10" s="81"/>
      <c r="L10" s="81"/>
      <c r="M10" s="81"/>
      <c r="N10" s="81"/>
      <c r="O10" s="81"/>
      <c r="P10" s="81"/>
      <c r="Q10" s="81"/>
      <c r="R10" s="81"/>
      <c r="S10" s="81"/>
    </row>
    <row r="11" spans="1:19" s="75" customFormat="1" ht="19.5" hidden="1" customHeight="1">
      <c r="A11" s="86"/>
      <c r="B11" s="78" t="s">
        <v>206</v>
      </c>
      <c r="C11" s="78"/>
      <c r="D11" s="87">
        <f>838133.74-351687.82</f>
        <v>486445.92</v>
      </c>
      <c r="E11" s="87"/>
      <c r="F11" s="87">
        <v>4738450.8499999996</v>
      </c>
      <c r="G11" s="87"/>
      <c r="H11" s="87">
        <v>14582035.23</v>
      </c>
      <c r="I11" s="87"/>
      <c r="J11" s="87"/>
      <c r="K11" s="87">
        <v>77919162.579999998</v>
      </c>
      <c r="L11" s="87"/>
      <c r="M11" s="87">
        <f>5908761.93-3967879.88</f>
        <v>1940882.0499999998</v>
      </c>
      <c r="N11" s="87"/>
      <c r="O11" s="87">
        <f>10363238.02-7993005.75</f>
        <v>2370232.2699999996</v>
      </c>
      <c r="P11" s="87"/>
      <c r="Q11" s="87">
        <v>17567016.949999999</v>
      </c>
      <c r="R11" s="87"/>
      <c r="S11" s="88">
        <f t="shared" ref="S11:S19" si="0">SUM(D11:Q11)</f>
        <v>119604225.84999999</v>
      </c>
    </row>
    <row r="12" spans="1:19" s="75" customFormat="1" ht="15.75" hidden="1">
      <c r="A12" s="86"/>
      <c r="B12" s="89" t="s">
        <v>270</v>
      </c>
      <c r="C12" s="89"/>
      <c r="D12" s="87">
        <v>27879.66</v>
      </c>
      <c r="E12" s="87"/>
      <c r="F12" s="87">
        <v>291930.68</v>
      </c>
      <c r="G12" s="87"/>
      <c r="H12" s="87">
        <v>859260.88</v>
      </c>
      <c r="I12" s="87"/>
      <c r="J12" s="87"/>
      <c r="K12" s="87">
        <v>5051362.3899999997</v>
      </c>
      <c r="L12" s="87"/>
      <c r="M12" s="87">
        <v>1012516.54</v>
      </c>
      <c r="N12" s="87"/>
      <c r="O12" s="87">
        <v>3471754.1</v>
      </c>
      <c r="P12" s="87"/>
      <c r="Q12" s="87">
        <v>17104940.739999998</v>
      </c>
      <c r="R12" s="87"/>
      <c r="S12" s="88">
        <f t="shared" si="0"/>
        <v>27819644.989999998</v>
      </c>
    </row>
    <row r="13" spans="1:19" s="75" customFormat="1" ht="15.75" hidden="1">
      <c r="A13" s="86"/>
      <c r="B13" s="89" t="s">
        <v>111</v>
      </c>
      <c r="C13" s="89"/>
      <c r="D13" s="87">
        <v>0</v>
      </c>
      <c r="E13" s="87"/>
      <c r="F13" s="87">
        <v>-63080.21</v>
      </c>
      <c r="G13" s="87"/>
      <c r="H13" s="87">
        <f>-996783.63+785815.76</f>
        <v>-210967.87</v>
      </c>
      <c r="I13" s="87"/>
      <c r="J13" s="87"/>
      <c r="K13" s="87">
        <f>-1256151.96+1245241.35</f>
        <v>-10910.60999999987</v>
      </c>
      <c r="L13" s="87"/>
      <c r="M13" s="87">
        <f>-459896.01+435368.79</f>
        <v>-24527.22000000003</v>
      </c>
      <c r="N13" s="87"/>
      <c r="O13" s="87">
        <f>-252404.3+245758.6</f>
        <v>-6645.6999999999825</v>
      </c>
      <c r="P13" s="87"/>
      <c r="Q13" s="87">
        <v>0</v>
      </c>
      <c r="R13" s="87"/>
      <c r="S13" s="88">
        <f t="shared" si="0"/>
        <v>-316131.60999999987</v>
      </c>
    </row>
    <row r="14" spans="1:19" s="75" customFormat="1" ht="19.5" hidden="1" customHeight="1">
      <c r="A14" s="86"/>
      <c r="B14" s="89" t="s">
        <v>201</v>
      </c>
      <c r="C14" s="89"/>
      <c r="D14" s="87">
        <v>0</v>
      </c>
      <c r="E14" s="87"/>
      <c r="F14" s="87">
        <v>0</v>
      </c>
      <c r="G14" s="87"/>
      <c r="H14" s="87">
        <v>0</v>
      </c>
      <c r="I14" s="87">
        <v>0</v>
      </c>
      <c r="J14" s="87"/>
      <c r="K14" s="87">
        <v>0</v>
      </c>
      <c r="L14" s="87"/>
      <c r="M14" s="87">
        <v>0</v>
      </c>
      <c r="N14" s="87"/>
      <c r="O14" s="87">
        <v>0</v>
      </c>
      <c r="P14" s="87"/>
      <c r="Q14" s="87">
        <v>0</v>
      </c>
      <c r="R14" s="87"/>
      <c r="S14" s="88">
        <f t="shared" si="0"/>
        <v>0</v>
      </c>
    </row>
    <row r="15" spans="1:19" s="75" customFormat="1" ht="19.5" hidden="1" customHeight="1">
      <c r="A15" s="86"/>
      <c r="B15" s="89" t="s">
        <v>202</v>
      </c>
      <c r="C15" s="89"/>
      <c r="D15" s="87"/>
      <c r="E15" s="87"/>
      <c r="F15" s="87"/>
      <c r="G15" s="87"/>
      <c r="H15" s="87"/>
      <c r="I15" s="87"/>
      <c r="J15" s="87"/>
      <c r="K15" s="87"/>
      <c r="L15" s="87"/>
      <c r="M15" s="87"/>
      <c r="N15" s="87"/>
      <c r="O15" s="87"/>
      <c r="P15" s="87"/>
      <c r="Q15" s="87"/>
      <c r="R15" s="87"/>
      <c r="S15" s="88">
        <f t="shared" si="0"/>
        <v>0</v>
      </c>
    </row>
    <row r="16" spans="1:19" s="75" customFormat="1" ht="19.5" hidden="1" customHeight="1">
      <c r="A16" s="86"/>
      <c r="B16" s="89" t="s">
        <v>203</v>
      </c>
      <c r="C16" s="89"/>
      <c r="D16" s="87"/>
      <c r="E16" s="87"/>
      <c r="F16" s="87"/>
      <c r="G16" s="87"/>
      <c r="H16" s="87"/>
      <c r="I16" s="87"/>
      <c r="J16" s="87"/>
      <c r="K16" s="87"/>
      <c r="L16" s="87"/>
      <c r="M16" s="87"/>
      <c r="N16" s="87"/>
      <c r="O16" s="87"/>
      <c r="P16" s="87"/>
      <c r="Q16" s="87"/>
      <c r="R16" s="87"/>
      <c r="S16" s="88">
        <f t="shared" si="0"/>
        <v>0</v>
      </c>
    </row>
    <row r="17" spans="1:19" s="75" customFormat="1" ht="15.75" hidden="1">
      <c r="A17" s="86"/>
      <c r="B17" s="89" t="s">
        <v>112</v>
      </c>
      <c r="C17" s="89"/>
      <c r="D17" s="87">
        <v>0</v>
      </c>
      <c r="E17" s="87"/>
      <c r="F17" s="87">
        <v>0</v>
      </c>
      <c r="G17" s="87"/>
      <c r="H17" s="87">
        <v>0</v>
      </c>
      <c r="I17" s="87"/>
      <c r="J17" s="87"/>
      <c r="K17" s="87">
        <v>4098642.96</v>
      </c>
      <c r="L17" s="87"/>
      <c r="M17" s="87">
        <v>0</v>
      </c>
      <c r="N17" s="87"/>
      <c r="O17" s="87">
        <v>0</v>
      </c>
      <c r="P17" s="87"/>
      <c r="Q17" s="87">
        <v>0</v>
      </c>
      <c r="R17" s="87"/>
      <c r="S17" s="88">
        <f t="shared" si="0"/>
        <v>4098642.96</v>
      </c>
    </row>
    <row r="18" spans="1:19" s="75" customFormat="1" ht="19.5" hidden="1" customHeight="1">
      <c r="A18" s="86"/>
      <c r="B18" s="89" t="s">
        <v>204</v>
      </c>
      <c r="C18" s="89"/>
      <c r="D18" s="87"/>
      <c r="E18" s="87"/>
      <c r="F18" s="87"/>
      <c r="G18" s="87"/>
      <c r="H18" s="87"/>
      <c r="I18" s="87"/>
      <c r="J18" s="87"/>
      <c r="K18" s="87"/>
      <c r="L18" s="87"/>
      <c r="M18" s="87"/>
      <c r="N18" s="87"/>
      <c r="O18" s="87"/>
      <c r="P18" s="87"/>
      <c r="Q18" s="87"/>
      <c r="R18" s="87"/>
      <c r="S18" s="88">
        <f t="shared" si="0"/>
        <v>0</v>
      </c>
    </row>
    <row r="19" spans="1:19" s="75" customFormat="1" ht="15.75" hidden="1">
      <c r="A19" s="86"/>
      <c r="B19" s="89" t="s">
        <v>113</v>
      </c>
      <c r="C19" s="89"/>
      <c r="D19" s="90">
        <v>-19208.419999999998</v>
      </c>
      <c r="E19" s="87"/>
      <c r="F19" s="90">
        <v>0</v>
      </c>
      <c r="G19" s="87"/>
      <c r="H19" s="90">
        <v>-853650.96</v>
      </c>
      <c r="I19" s="87"/>
      <c r="J19" s="87"/>
      <c r="K19" s="90">
        <v>-5919044.2199999997</v>
      </c>
      <c r="L19" s="87"/>
      <c r="M19" s="90">
        <v>-678081.78</v>
      </c>
      <c r="N19" s="87"/>
      <c r="O19" s="90">
        <v>-575728.79</v>
      </c>
      <c r="P19" s="87"/>
      <c r="Q19" s="90">
        <v>0</v>
      </c>
      <c r="R19" s="87"/>
      <c r="S19" s="91">
        <f t="shared" si="0"/>
        <v>-8045714.1699999999</v>
      </c>
    </row>
    <row r="20" spans="1:19" s="75" customFormat="1" ht="19.5" hidden="1" customHeight="1" thickBot="1">
      <c r="A20" s="86"/>
      <c r="B20" s="78" t="s">
        <v>207</v>
      </c>
      <c r="C20" s="78"/>
      <c r="D20" s="92">
        <f>SUM(D11:D19)</f>
        <v>495117.16</v>
      </c>
      <c r="E20" s="93"/>
      <c r="F20" s="92">
        <f>SUM(F11:F19)</f>
        <v>4967301.3199999994</v>
      </c>
      <c r="G20" s="93"/>
      <c r="H20" s="92">
        <f>SUM(H11:H19)</f>
        <v>14376677.280000001</v>
      </c>
      <c r="I20" s="93">
        <f>SUM(I11:I19)</f>
        <v>0</v>
      </c>
      <c r="J20" s="93"/>
      <c r="K20" s="92">
        <f>SUM(K11:K19)</f>
        <v>81139213.099999994</v>
      </c>
      <c r="L20" s="93"/>
      <c r="M20" s="92">
        <f>SUM(M11:M19)</f>
        <v>2250789.59</v>
      </c>
      <c r="N20" s="93"/>
      <c r="O20" s="92">
        <f>SUM(O11:O19)</f>
        <v>5259611.879999999</v>
      </c>
      <c r="P20" s="93"/>
      <c r="Q20" s="92">
        <f>SUM(Q11:Q19)</f>
        <v>34671957.689999998</v>
      </c>
      <c r="R20" s="93"/>
      <c r="S20" s="92">
        <f>SUM(S11:S19)</f>
        <v>143160668.02000001</v>
      </c>
    </row>
    <row r="21" spans="1:19" s="75" customFormat="1" ht="16.5" hidden="1" thickTop="1">
      <c r="A21" s="86"/>
      <c r="B21" s="78"/>
      <c r="C21" s="78"/>
      <c r="D21" s="93"/>
      <c r="E21" s="93"/>
      <c r="F21" s="93"/>
      <c r="G21" s="93"/>
      <c r="H21" s="93"/>
      <c r="I21" s="93"/>
      <c r="J21" s="93"/>
      <c r="K21" s="93"/>
      <c r="L21" s="93"/>
      <c r="M21" s="93"/>
      <c r="N21" s="93"/>
      <c r="O21" s="93"/>
      <c r="P21" s="93"/>
      <c r="Q21" s="93"/>
      <c r="R21" s="93"/>
      <c r="S21" s="88"/>
    </row>
    <row r="22" spans="1:19" s="84" customFormat="1" ht="15.75" hidden="1">
      <c r="A22" s="79"/>
      <c r="B22" s="80"/>
      <c r="C22" s="79"/>
      <c r="D22" s="83"/>
      <c r="E22" s="82"/>
      <c r="F22" s="83"/>
      <c r="G22" s="82"/>
      <c r="H22" s="83"/>
      <c r="I22" s="82"/>
      <c r="J22" s="82"/>
      <c r="K22" s="83"/>
      <c r="L22" s="82"/>
      <c r="M22" s="83"/>
      <c r="N22" s="82"/>
      <c r="O22" s="83"/>
      <c r="P22" s="83"/>
      <c r="Q22" s="83"/>
      <c r="R22" s="82"/>
      <c r="S22" s="94"/>
    </row>
    <row r="23" spans="1:19" s="75" customFormat="1" ht="15.75" hidden="1">
      <c r="A23" s="85"/>
      <c r="B23" s="66" t="s">
        <v>91</v>
      </c>
      <c r="C23" s="85"/>
      <c r="D23" s="81"/>
      <c r="E23" s="81"/>
      <c r="F23" s="81"/>
      <c r="G23" s="81"/>
      <c r="H23" s="81"/>
      <c r="I23" s="81"/>
      <c r="J23" s="81"/>
      <c r="K23" s="81"/>
      <c r="L23" s="81"/>
      <c r="M23" s="81"/>
      <c r="N23" s="81"/>
      <c r="O23" s="81"/>
      <c r="P23" s="81"/>
      <c r="Q23" s="81"/>
      <c r="R23" s="81"/>
      <c r="S23" s="95"/>
    </row>
    <row r="24" spans="1:19" s="75" customFormat="1" ht="2.25" hidden="1" customHeight="1">
      <c r="A24" s="85"/>
      <c r="B24" s="85"/>
      <c r="C24" s="85"/>
      <c r="D24" s="81"/>
      <c r="E24" s="81"/>
      <c r="F24" s="81"/>
      <c r="G24" s="81"/>
      <c r="H24" s="81"/>
      <c r="I24" s="81"/>
      <c r="J24" s="81"/>
      <c r="K24" s="81"/>
      <c r="L24" s="81"/>
      <c r="M24" s="81"/>
      <c r="N24" s="81"/>
      <c r="O24" s="81"/>
      <c r="P24" s="81"/>
      <c r="Q24" s="81"/>
      <c r="R24" s="81"/>
      <c r="S24" s="95"/>
    </row>
    <row r="25" spans="1:19" s="75" customFormat="1" ht="25.5" hidden="1" customHeight="1">
      <c r="A25" s="86"/>
      <c r="B25" s="78" t="s">
        <v>208</v>
      </c>
      <c r="C25" s="78"/>
      <c r="D25" s="87">
        <v>0</v>
      </c>
      <c r="E25" s="87"/>
      <c r="F25" s="87">
        <v>0</v>
      </c>
      <c r="G25" s="87"/>
      <c r="H25" s="87">
        <v>0</v>
      </c>
      <c r="I25" s="87"/>
      <c r="J25" s="87"/>
      <c r="K25" s="87">
        <v>0</v>
      </c>
      <c r="L25" s="87"/>
      <c r="M25" s="87">
        <v>1454955.27</v>
      </c>
      <c r="N25" s="87"/>
      <c r="O25" s="87">
        <v>0</v>
      </c>
      <c r="P25" s="87"/>
      <c r="Q25" s="87">
        <v>0</v>
      </c>
      <c r="R25" s="87"/>
      <c r="S25" s="88">
        <f t="shared" ref="S25:S33" si="1">SUM(D25:Q25)</f>
        <v>1454955.27</v>
      </c>
    </row>
    <row r="26" spans="1:19" s="75" customFormat="1" ht="20.25" hidden="1" customHeight="1">
      <c r="A26" s="86"/>
      <c r="B26" s="89" t="s">
        <v>77</v>
      </c>
      <c r="C26" s="89"/>
      <c r="D26" s="87">
        <v>0</v>
      </c>
      <c r="E26" s="87"/>
      <c r="F26" s="87">
        <v>0</v>
      </c>
      <c r="G26" s="87"/>
      <c r="H26" s="87">
        <v>0</v>
      </c>
      <c r="I26" s="87"/>
      <c r="J26" s="87"/>
      <c r="K26" s="87">
        <v>0</v>
      </c>
      <c r="L26" s="87"/>
      <c r="M26" s="87">
        <v>606888.19999999995</v>
      </c>
      <c r="N26" s="87"/>
      <c r="O26" s="87">
        <v>0</v>
      </c>
      <c r="P26" s="87"/>
      <c r="Q26" s="87">
        <v>0</v>
      </c>
      <c r="R26" s="87"/>
      <c r="S26" s="88">
        <f t="shared" si="1"/>
        <v>606888.19999999995</v>
      </c>
    </row>
    <row r="27" spans="1:19" s="75" customFormat="1" ht="15" hidden="1" customHeight="1">
      <c r="A27" s="86"/>
      <c r="B27" s="89" t="s">
        <v>272</v>
      </c>
      <c r="C27" s="89"/>
      <c r="D27" s="87"/>
      <c r="E27" s="87"/>
      <c r="F27" s="87"/>
      <c r="G27" s="87"/>
      <c r="H27" s="87"/>
      <c r="I27" s="87"/>
      <c r="J27" s="87"/>
      <c r="K27" s="87"/>
      <c r="L27" s="87"/>
      <c r="M27" s="87"/>
      <c r="N27" s="87"/>
      <c r="O27" s="87"/>
      <c r="P27" s="87"/>
      <c r="Q27" s="87"/>
      <c r="R27" s="87"/>
      <c r="S27" s="88">
        <f t="shared" si="1"/>
        <v>0</v>
      </c>
    </row>
    <row r="28" spans="1:19" s="75" customFormat="1" ht="15" hidden="1" customHeight="1">
      <c r="A28" s="86"/>
      <c r="B28" s="89" t="s">
        <v>201</v>
      </c>
      <c r="C28" s="89"/>
      <c r="D28" s="87"/>
      <c r="E28" s="87"/>
      <c r="F28" s="87"/>
      <c r="G28" s="87"/>
      <c r="H28" s="87"/>
      <c r="I28" s="87"/>
      <c r="J28" s="87"/>
      <c r="K28" s="87"/>
      <c r="L28" s="87"/>
      <c r="M28" s="87">
        <v>0</v>
      </c>
      <c r="N28" s="87"/>
      <c r="O28" s="87"/>
      <c r="P28" s="87"/>
      <c r="Q28" s="87"/>
      <c r="R28" s="87"/>
      <c r="S28" s="88">
        <f t="shared" si="1"/>
        <v>0</v>
      </c>
    </row>
    <row r="29" spans="1:19" s="75" customFormat="1" ht="15" hidden="1" customHeight="1">
      <c r="A29" s="86"/>
      <c r="B29" s="89" t="s">
        <v>202</v>
      </c>
      <c r="C29" s="89"/>
      <c r="D29" s="87"/>
      <c r="E29" s="87"/>
      <c r="F29" s="87"/>
      <c r="G29" s="87"/>
      <c r="H29" s="87"/>
      <c r="I29" s="87"/>
      <c r="J29" s="87"/>
      <c r="K29" s="87"/>
      <c r="L29" s="87"/>
      <c r="M29" s="87"/>
      <c r="N29" s="87"/>
      <c r="O29" s="87"/>
      <c r="P29" s="87"/>
      <c r="Q29" s="87"/>
      <c r="R29" s="87"/>
      <c r="S29" s="88">
        <f t="shared" si="1"/>
        <v>0</v>
      </c>
    </row>
    <row r="30" spans="1:19" s="75" customFormat="1" ht="15" hidden="1" customHeight="1">
      <c r="A30" s="86"/>
      <c r="B30" s="89" t="s">
        <v>203</v>
      </c>
      <c r="C30" s="89"/>
      <c r="D30" s="87"/>
      <c r="E30" s="87"/>
      <c r="F30" s="87"/>
      <c r="G30" s="87"/>
      <c r="H30" s="87"/>
      <c r="I30" s="87"/>
      <c r="J30" s="87"/>
      <c r="K30" s="87"/>
      <c r="L30" s="87"/>
      <c r="M30" s="87"/>
      <c r="N30" s="87"/>
      <c r="O30" s="87"/>
      <c r="P30" s="87"/>
      <c r="Q30" s="87"/>
      <c r="R30" s="87"/>
      <c r="S30" s="88">
        <f t="shared" si="1"/>
        <v>0</v>
      </c>
    </row>
    <row r="31" spans="1:19" s="75" customFormat="1" ht="15" hidden="1" customHeight="1">
      <c r="A31" s="86"/>
      <c r="B31" s="89" t="s">
        <v>69</v>
      </c>
      <c r="C31" s="89"/>
      <c r="D31" s="87"/>
      <c r="E31" s="87"/>
      <c r="F31" s="87"/>
      <c r="G31" s="87"/>
      <c r="H31" s="87"/>
      <c r="I31" s="87"/>
      <c r="J31" s="87"/>
      <c r="K31" s="87"/>
      <c r="L31" s="87"/>
      <c r="M31" s="87">
        <v>0</v>
      </c>
      <c r="N31" s="87"/>
      <c r="O31" s="87"/>
      <c r="P31" s="87"/>
      <c r="Q31" s="87"/>
      <c r="R31" s="87"/>
      <c r="S31" s="88">
        <f t="shared" si="1"/>
        <v>0</v>
      </c>
    </row>
    <row r="32" spans="1:19" s="75" customFormat="1" ht="15" hidden="1" customHeight="1">
      <c r="A32" s="86"/>
      <c r="B32" s="89" t="s">
        <v>204</v>
      </c>
      <c r="C32" s="89"/>
      <c r="D32" s="87"/>
      <c r="E32" s="87"/>
      <c r="F32" s="87"/>
      <c r="G32" s="87"/>
      <c r="H32" s="87"/>
      <c r="I32" s="87"/>
      <c r="J32" s="87"/>
      <c r="K32" s="87"/>
      <c r="L32" s="87"/>
      <c r="M32" s="87"/>
      <c r="N32" s="87"/>
      <c r="O32" s="87"/>
      <c r="P32" s="87"/>
      <c r="Q32" s="87"/>
      <c r="R32" s="87"/>
      <c r="S32" s="88">
        <f t="shared" si="1"/>
        <v>0</v>
      </c>
    </row>
    <row r="33" spans="1:19" s="75" customFormat="1" ht="19.5" hidden="1" customHeight="1">
      <c r="A33" s="86"/>
      <c r="B33" s="89" t="s">
        <v>113</v>
      </c>
      <c r="C33" s="89"/>
      <c r="D33" s="90">
        <v>0</v>
      </c>
      <c r="E33" s="87"/>
      <c r="F33" s="90">
        <v>0</v>
      </c>
      <c r="G33" s="87"/>
      <c r="H33" s="90">
        <v>0</v>
      </c>
      <c r="I33" s="87"/>
      <c r="J33" s="87"/>
      <c r="K33" s="90">
        <v>0</v>
      </c>
      <c r="L33" s="87"/>
      <c r="M33" s="90">
        <v>-483181.21</v>
      </c>
      <c r="N33" s="87"/>
      <c r="O33" s="90">
        <v>0</v>
      </c>
      <c r="P33" s="87"/>
      <c r="Q33" s="90">
        <v>0</v>
      </c>
      <c r="R33" s="87"/>
      <c r="S33" s="91">
        <f t="shared" si="1"/>
        <v>-483181.21</v>
      </c>
    </row>
    <row r="34" spans="1:19" s="75" customFormat="1" ht="24.75" hidden="1" customHeight="1" thickBot="1">
      <c r="A34" s="86"/>
      <c r="B34" s="78" t="s">
        <v>207</v>
      </c>
      <c r="C34" s="78"/>
      <c r="D34" s="96">
        <f>SUM(D25:D33)</f>
        <v>0</v>
      </c>
      <c r="E34" s="93"/>
      <c r="F34" s="96">
        <f>SUM(F25:F33)</f>
        <v>0</v>
      </c>
      <c r="G34" s="93"/>
      <c r="H34" s="96">
        <f>SUM(H25:H33)</f>
        <v>0</v>
      </c>
      <c r="I34" s="93">
        <f>SUM(I25:I33)</f>
        <v>0</v>
      </c>
      <c r="J34" s="93"/>
      <c r="K34" s="96">
        <f>SUM(K25:K33)</f>
        <v>0</v>
      </c>
      <c r="L34" s="93"/>
      <c r="M34" s="92">
        <f>SUM(M25:M33)</f>
        <v>1578662.26</v>
      </c>
      <c r="N34" s="93"/>
      <c r="O34" s="96">
        <f>SUM(O25:O33)</f>
        <v>0</v>
      </c>
      <c r="P34" s="93"/>
      <c r="Q34" s="96">
        <f>SUM(Q25:Q33)</f>
        <v>0</v>
      </c>
      <c r="R34" s="93"/>
      <c r="S34" s="92">
        <f>SUM(S25:S33)</f>
        <v>1578662.26</v>
      </c>
    </row>
    <row r="35" spans="1:19" s="75" customFormat="1" ht="16.5" hidden="1" thickTop="1">
      <c r="A35" s="97"/>
      <c r="B35" s="97"/>
      <c r="C35" s="97"/>
      <c r="D35" s="98"/>
      <c r="E35" s="98"/>
      <c r="F35" s="98"/>
      <c r="G35" s="98"/>
      <c r="H35" s="98"/>
      <c r="I35" s="98"/>
      <c r="J35" s="98"/>
      <c r="K35" s="98"/>
      <c r="L35" s="98"/>
      <c r="M35" s="98"/>
      <c r="N35" s="98"/>
      <c r="O35" s="98"/>
      <c r="P35" s="98"/>
      <c r="Q35" s="98"/>
      <c r="R35" s="98"/>
      <c r="S35" s="99"/>
    </row>
    <row r="36" spans="1:19" s="75" customFormat="1" ht="24.75" hidden="1" customHeight="1">
      <c r="A36" s="97"/>
      <c r="B36" s="78" t="s">
        <v>75</v>
      </c>
      <c r="C36" s="97"/>
      <c r="D36" s="98"/>
      <c r="E36" s="98"/>
      <c r="F36" s="98"/>
      <c r="G36" s="98"/>
      <c r="H36" s="98"/>
      <c r="I36" s="98"/>
      <c r="J36" s="98"/>
      <c r="K36" s="98"/>
      <c r="L36" s="98"/>
      <c r="M36" s="98"/>
      <c r="N36" s="98"/>
      <c r="O36" s="98"/>
      <c r="P36" s="98"/>
      <c r="Q36" s="98"/>
      <c r="R36" s="98"/>
      <c r="S36" s="99"/>
    </row>
    <row r="37" spans="1:19" s="75" customFormat="1" ht="15.75" hidden="1">
      <c r="A37" s="100"/>
      <c r="B37" s="89" t="s">
        <v>172</v>
      </c>
      <c r="C37" s="89"/>
      <c r="D37" s="87">
        <v>866013.4</v>
      </c>
      <c r="E37" s="87"/>
      <c r="F37" s="87">
        <v>4967301.32</v>
      </c>
      <c r="G37" s="87"/>
      <c r="H37" s="87">
        <v>39772810.909999996</v>
      </c>
      <c r="I37" s="87"/>
      <c r="J37" s="87"/>
      <c r="K37" s="87">
        <v>149998386.97</v>
      </c>
      <c r="L37" s="87"/>
      <c r="M37" s="87">
        <f>6461382.46+2583545.26</f>
        <v>9044927.7199999988</v>
      </c>
      <c r="N37" s="87"/>
      <c r="O37" s="87">
        <v>13582587.82</v>
      </c>
      <c r="P37" s="87"/>
      <c r="Q37" s="87">
        <v>34671957.689999998</v>
      </c>
      <c r="R37" s="87"/>
      <c r="S37" s="87">
        <f>SUM(D37:Q37)</f>
        <v>252903985.82999998</v>
      </c>
    </row>
    <row r="38" spans="1:19" s="75" customFormat="1" ht="15.75" hidden="1">
      <c r="A38" s="100"/>
      <c r="B38" s="89" t="s">
        <v>76</v>
      </c>
      <c r="C38" s="78"/>
      <c r="D38" s="87">
        <v>-370896.24</v>
      </c>
      <c r="E38" s="87"/>
      <c r="F38" s="87">
        <v>0</v>
      </c>
      <c r="G38" s="87"/>
      <c r="H38" s="87">
        <v>-25396133.629999999</v>
      </c>
      <c r="I38" s="87"/>
      <c r="J38" s="87"/>
      <c r="K38" s="87">
        <v>-68859173.870000005</v>
      </c>
      <c r="L38" s="87"/>
      <c r="M38" s="87">
        <f>-4210592.87-1004883</f>
        <v>-5215475.87</v>
      </c>
      <c r="N38" s="87"/>
      <c r="O38" s="87">
        <v>-8322975.9400000004</v>
      </c>
      <c r="P38" s="87"/>
      <c r="Q38" s="87">
        <v>0</v>
      </c>
      <c r="R38" s="87"/>
      <c r="S38" s="87">
        <f>SUM(D38:Q38)</f>
        <v>-108164655.55000001</v>
      </c>
    </row>
    <row r="39" spans="1:19" s="75" customFormat="1" ht="26.25" hidden="1" customHeight="1" thickBot="1">
      <c r="A39" s="100"/>
      <c r="B39" s="78" t="s">
        <v>209</v>
      </c>
      <c r="C39" s="89"/>
      <c r="D39" s="101">
        <f>SUM(D37:D38)</f>
        <v>495117.16000000003</v>
      </c>
      <c r="E39" s="87"/>
      <c r="F39" s="101">
        <f>SUM(F37:F38)</f>
        <v>4967301.32</v>
      </c>
      <c r="G39" s="87"/>
      <c r="H39" s="101">
        <f>SUM(H37:H38)</f>
        <v>14376677.279999997</v>
      </c>
      <c r="I39" s="87"/>
      <c r="J39" s="87"/>
      <c r="K39" s="101">
        <f>SUM(K37:K38)</f>
        <v>81139213.099999994</v>
      </c>
      <c r="L39" s="87"/>
      <c r="M39" s="101">
        <f>SUM(M37:M38)</f>
        <v>3829451.8499999987</v>
      </c>
      <c r="N39" s="87"/>
      <c r="O39" s="101">
        <f>SUM(O37:O38)</f>
        <v>5259611.88</v>
      </c>
      <c r="P39" s="87"/>
      <c r="Q39" s="101">
        <f>SUM(Q37:Q38)</f>
        <v>34671957.689999998</v>
      </c>
      <c r="R39" s="87"/>
      <c r="S39" s="101">
        <f>SUM(S37:S38)</f>
        <v>144739330.27999997</v>
      </c>
    </row>
    <row r="40" spans="1:19" s="75" customFormat="1" ht="19.5" customHeight="1">
      <c r="A40" s="100"/>
      <c r="B40" s="78"/>
      <c r="C40" s="89"/>
      <c r="D40" s="102"/>
      <c r="E40" s="87"/>
      <c r="F40" s="102"/>
      <c r="G40" s="87"/>
      <c r="H40" s="102"/>
      <c r="I40" s="87"/>
      <c r="J40" s="87"/>
      <c r="K40" s="102"/>
      <c r="L40" s="87"/>
      <c r="M40" s="102"/>
      <c r="N40" s="87"/>
      <c r="O40" s="102"/>
      <c r="P40" s="87"/>
      <c r="Q40" s="102"/>
      <c r="R40" s="87"/>
      <c r="S40" s="102"/>
    </row>
    <row r="41" spans="1:19" s="75" customFormat="1" ht="30.75" customHeight="1">
      <c r="A41" s="100"/>
      <c r="B41" s="78" t="s">
        <v>367</v>
      </c>
      <c r="C41" s="89"/>
      <c r="D41" s="103"/>
      <c r="E41" s="103"/>
      <c r="F41" s="103"/>
      <c r="G41" s="103"/>
      <c r="H41" s="103"/>
      <c r="I41" s="103"/>
      <c r="J41" s="103"/>
      <c r="K41" s="103"/>
      <c r="L41" s="103"/>
      <c r="M41" s="103"/>
      <c r="N41" s="103"/>
      <c r="O41" s="103"/>
      <c r="P41" s="103"/>
      <c r="Q41" s="103"/>
      <c r="R41" s="103"/>
      <c r="S41" s="98"/>
    </row>
    <row r="42" spans="1:19" s="75" customFormat="1" ht="19.5" customHeight="1">
      <c r="A42" s="100"/>
      <c r="B42" s="66" t="s">
        <v>205</v>
      </c>
      <c r="C42" s="89"/>
      <c r="D42" s="103"/>
      <c r="E42" s="103"/>
      <c r="F42" s="103"/>
      <c r="G42" s="103"/>
      <c r="H42" s="103"/>
      <c r="I42" s="103"/>
      <c r="J42" s="103"/>
      <c r="K42" s="103"/>
      <c r="L42" s="103"/>
      <c r="M42" s="103"/>
      <c r="N42" s="103"/>
      <c r="O42" s="103"/>
      <c r="P42" s="103"/>
      <c r="Q42" s="103"/>
      <c r="R42" s="103"/>
      <c r="S42" s="98"/>
    </row>
    <row r="43" spans="1:19" s="75" customFormat="1" ht="2.25" customHeight="1">
      <c r="A43" s="100"/>
      <c r="B43" s="104"/>
      <c r="C43" s="89"/>
      <c r="D43" s="103"/>
      <c r="E43" s="103"/>
      <c r="F43" s="103"/>
      <c r="G43" s="103"/>
      <c r="H43" s="103"/>
      <c r="I43" s="103"/>
      <c r="J43" s="103"/>
      <c r="K43" s="103"/>
      <c r="L43" s="103"/>
      <c r="M43" s="103"/>
      <c r="N43" s="103"/>
      <c r="O43" s="103"/>
      <c r="P43" s="103"/>
      <c r="Q43" s="103"/>
      <c r="R43" s="103"/>
      <c r="S43" s="98"/>
    </row>
    <row r="44" spans="1:19" s="75" customFormat="1" ht="27.75" customHeight="1">
      <c r="A44" s="86"/>
      <c r="B44" s="78" t="s">
        <v>208</v>
      </c>
      <c r="C44" s="78"/>
      <c r="D44" s="87">
        <f>59263.49-1261.75</f>
        <v>58001.74</v>
      </c>
      <c r="E44" s="87"/>
      <c r="F44" s="87">
        <f>5061442.05</f>
        <v>5061442.05</v>
      </c>
      <c r="G44" s="87"/>
      <c r="H44" s="87">
        <f>16161155.69-352904.89</f>
        <v>15808250.799999999</v>
      </c>
      <c r="I44" s="87"/>
      <c r="J44" s="87"/>
      <c r="K44" s="87">
        <f>85388421.42-414533.23-558085.65-119790.65</f>
        <v>84296011.889999986</v>
      </c>
      <c r="L44" s="87"/>
      <c r="M44" s="87">
        <f>1905202.42-82652.92</f>
        <v>1822549.5</v>
      </c>
      <c r="N44" s="87"/>
      <c r="O44" s="87">
        <f>5883035.12+138298.67</f>
        <v>6021333.79</v>
      </c>
      <c r="P44" s="87"/>
      <c r="Q44" s="87">
        <v>69436192.599999994</v>
      </c>
      <c r="R44" s="87"/>
      <c r="S44" s="88">
        <f t="shared" ref="S44:S53" si="2">SUM(D44:Q44)</f>
        <v>182503782.37</v>
      </c>
    </row>
    <row r="45" spans="1:19" s="75" customFormat="1" ht="19.5" customHeight="1">
      <c r="A45" s="86"/>
      <c r="B45" s="89" t="s">
        <v>270</v>
      </c>
      <c r="C45" s="89"/>
      <c r="D45" s="87">
        <v>492300.39</v>
      </c>
      <c r="E45" s="87"/>
      <c r="F45" s="87">
        <v>22554.1</v>
      </c>
      <c r="G45" s="87"/>
      <c r="H45" s="87">
        <v>32817244.649999999</v>
      </c>
      <c r="I45" s="87"/>
      <c r="J45" s="87"/>
      <c r="K45" s="87">
        <v>65150360.119999997</v>
      </c>
      <c r="L45" s="87"/>
      <c r="M45" s="87">
        <v>350419.39</v>
      </c>
      <c r="N45" s="87"/>
      <c r="O45" s="87">
        <v>1805009.01</v>
      </c>
      <c r="P45" s="87"/>
      <c r="Q45" s="87">
        <v>-55446186.229999997</v>
      </c>
      <c r="R45" s="87"/>
      <c r="S45" s="88">
        <f t="shared" si="2"/>
        <v>45191701.43</v>
      </c>
    </row>
    <row r="46" spans="1:19" s="75" customFormat="1" ht="19.5" customHeight="1">
      <c r="A46" s="86"/>
      <c r="B46" s="89" t="s">
        <v>111</v>
      </c>
      <c r="C46" s="89"/>
      <c r="D46" s="87">
        <v>0</v>
      </c>
      <c r="E46" s="87"/>
      <c r="F46" s="87">
        <v>-148540.95000000001</v>
      </c>
      <c r="G46" s="87"/>
      <c r="H46" s="87">
        <v>-433469.03</v>
      </c>
      <c r="I46" s="87"/>
      <c r="J46" s="87"/>
      <c r="K46" s="87">
        <f>-4507595.65+558085.6+119790.65</f>
        <v>-3829719.4000000004</v>
      </c>
      <c r="L46" s="87"/>
      <c r="M46" s="87">
        <v>0</v>
      </c>
      <c r="N46" s="87"/>
      <c r="O46" s="87">
        <v>0</v>
      </c>
      <c r="P46" s="87"/>
      <c r="Q46" s="87">
        <v>0</v>
      </c>
      <c r="R46" s="87"/>
      <c r="S46" s="88">
        <f t="shared" si="2"/>
        <v>-4411729.3800000008</v>
      </c>
    </row>
    <row r="47" spans="1:19" s="75" customFormat="1" ht="19.5" hidden="1" customHeight="1">
      <c r="A47" s="86"/>
      <c r="B47" s="89" t="s">
        <v>201</v>
      </c>
      <c r="C47" s="89"/>
      <c r="D47" s="87"/>
      <c r="E47" s="87"/>
      <c r="F47" s="87"/>
      <c r="G47" s="87"/>
      <c r="H47" s="87"/>
      <c r="I47" s="87"/>
      <c r="J47" s="87"/>
      <c r="K47" s="87"/>
      <c r="L47" s="87"/>
      <c r="M47" s="87"/>
      <c r="N47" s="87"/>
      <c r="O47" s="87"/>
      <c r="P47" s="87"/>
      <c r="Q47" s="87"/>
      <c r="R47" s="87"/>
      <c r="S47" s="88">
        <f t="shared" si="2"/>
        <v>0</v>
      </c>
    </row>
    <row r="48" spans="1:19" s="75" customFormat="1" ht="19.5" hidden="1" customHeight="1">
      <c r="A48" s="86"/>
      <c r="B48" s="89" t="s">
        <v>202</v>
      </c>
      <c r="C48" s="89"/>
      <c r="D48" s="87"/>
      <c r="E48" s="87"/>
      <c r="F48" s="87"/>
      <c r="G48" s="87"/>
      <c r="H48" s="87"/>
      <c r="I48" s="87"/>
      <c r="J48" s="87"/>
      <c r="K48" s="87"/>
      <c r="L48" s="87"/>
      <c r="M48" s="87"/>
      <c r="N48" s="87"/>
      <c r="O48" s="87"/>
      <c r="P48" s="87"/>
      <c r="Q48" s="87"/>
      <c r="R48" s="87"/>
      <c r="S48" s="88">
        <f t="shared" si="2"/>
        <v>0</v>
      </c>
    </row>
    <row r="49" spans="1:19" s="75" customFormat="1" ht="19.5" hidden="1" customHeight="1">
      <c r="A49" s="86"/>
      <c r="B49" s="89" t="s">
        <v>203</v>
      </c>
      <c r="C49" s="89"/>
      <c r="D49" s="87"/>
      <c r="E49" s="87"/>
      <c r="F49" s="87"/>
      <c r="G49" s="87"/>
      <c r="H49" s="87"/>
      <c r="I49" s="87"/>
      <c r="J49" s="87"/>
      <c r="K49" s="87"/>
      <c r="L49" s="87"/>
      <c r="M49" s="87"/>
      <c r="N49" s="87"/>
      <c r="O49" s="87"/>
      <c r="P49" s="87"/>
      <c r="Q49" s="87"/>
      <c r="R49" s="87"/>
      <c r="S49" s="88">
        <f t="shared" si="2"/>
        <v>0</v>
      </c>
    </row>
    <row r="50" spans="1:19" s="75" customFormat="1" ht="15.75">
      <c r="A50" s="86"/>
      <c r="B50" s="89" t="s">
        <v>103</v>
      </c>
      <c r="C50" s="89"/>
      <c r="D50" s="87">
        <v>0</v>
      </c>
      <c r="E50" s="87"/>
      <c r="F50" s="87">
        <v>0</v>
      </c>
      <c r="G50" s="87"/>
      <c r="H50" s="87">
        <v>0</v>
      </c>
      <c r="I50" s="87"/>
      <c r="J50" s="87"/>
      <c r="K50" s="87">
        <v>2942122.29</v>
      </c>
      <c r="L50" s="87"/>
      <c r="M50" s="87">
        <v>0</v>
      </c>
      <c r="N50" s="87"/>
      <c r="O50" s="87">
        <v>0</v>
      </c>
      <c r="P50" s="87"/>
      <c r="Q50" s="87">
        <v>0</v>
      </c>
      <c r="R50" s="87"/>
      <c r="S50" s="88">
        <f t="shared" si="2"/>
        <v>2942122.29</v>
      </c>
    </row>
    <row r="51" spans="1:19" s="75" customFormat="1" ht="19.5" hidden="1" customHeight="1">
      <c r="A51" s="86"/>
      <c r="B51" s="89" t="s">
        <v>204</v>
      </c>
      <c r="C51" s="89"/>
      <c r="D51" s="87"/>
      <c r="E51" s="87"/>
      <c r="F51" s="87"/>
      <c r="G51" s="87"/>
      <c r="H51" s="87"/>
      <c r="I51" s="87"/>
      <c r="J51" s="87"/>
      <c r="K51" s="87"/>
      <c r="L51" s="87"/>
      <c r="M51" s="87"/>
      <c r="N51" s="87"/>
      <c r="O51" s="87"/>
      <c r="P51" s="87"/>
      <c r="Q51" s="87"/>
      <c r="R51" s="87"/>
      <c r="S51" s="88">
        <f t="shared" si="2"/>
        <v>0</v>
      </c>
    </row>
    <row r="52" spans="1:19" s="75" customFormat="1" ht="19.5" customHeight="1">
      <c r="A52" s="86"/>
      <c r="B52" s="89" t="s">
        <v>113</v>
      </c>
      <c r="C52" s="89"/>
      <c r="D52" s="87">
        <v>-22469.16</v>
      </c>
      <c r="E52" s="87"/>
      <c r="F52" s="87">
        <v>0</v>
      </c>
      <c r="G52" s="87"/>
      <c r="H52" s="87">
        <v>-1593796.72</v>
      </c>
      <c r="I52" s="87"/>
      <c r="J52" s="87"/>
      <c r="K52" s="87">
        <v>-7025164.21</v>
      </c>
      <c r="L52" s="87"/>
      <c r="M52" s="87">
        <v>-595544.74</v>
      </c>
      <c r="N52" s="87"/>
      <c r="O52" s="87">
        <v>-711593.2</v>
      </c>
      <c r="P52" s="87"/>
      <c r="Q52" s="87">
        <v>0</v>
      </c>
      <c r="R52" s="87"/>
      <c r="S52" s="88">
        <f t="shared" si="2"/>
        <v>-9948568.0299999993</v>
      </c>
    </row>
    <row r="53" spans="1:19" s="75" customFormat="1" ht="19.5" customHeight="1">
      <c r="A53" s="86"/>
      <c r="B53" s="89" t="s">
        <v>306</v>
      </c>
      <c r="C53" s="89"/>
      <c r="D53" s="87">
        <v>0</v>
      </c>
      <c r="E53" s="87"/>
      <c r="F53" s="87">
        <v>0</v>
      </c>
      <c r="G53" s="87"/>
      <c r="H53" s="87">
        <v>0</v>
      </c>
      <c r="I53" s="87"/>
      <c r="J53" s="87"/>
      <c r="K53" s="87">
        <v>0</v>
      </c>
      <c r="L53" s="87"/>
      <c r="M53" s="87">
        <v>0</v>
      </c>
      <c r="N53" s="87"/>
      <c r="O53" s="87">
        <v>-119790.62</v>
      </c>
      <c r="P53" s="87"/>
      <c r="Q53" s="87">
        <v>0</v>
      </c>
      <c r="R53" s="87"/>
      <c r="S53" s="88">
        <f t="shared" si="2"/>
        <v>-119790.62</v>
      </c>
    </row>
    <row r="54" spans="1:19" s="75" customFormat="1" ht="19.5" customHeight="1" thickBot="1">
      <c r="A54" s="86"/>
      <c r="B54" s="78" t="s">
        <v>207</v>
      </c>
      <c r="C54" s="78"/>
      <c r="D54" s="92">
        <f>SUM(D44:D53)</f>
        <v>527832.97</v>
      </c>
      <c r="E54" s="88"/>
      <c r="F54" s="92">
        <f t="shared" ref="F54:R54" si="3">SUM(F44:F53)</f>
        <v>4935455.1999999993</v>
      </c>
      <c r="G54" s="92">
        <f t="shared" si="3"/>
        <v>0</v>
      </c>
      <c r="H54" s="92">
        <f t="shared" si="3"/>
        <v>46598229.699999996</v>
      </c>
      <c r="I54" s="92">
        <f t="shared" si="3"/>
        <v>0</v>
      </c>
      <c r="J54" s="92">
        <f t="shared" si="3"/>
        <v>0</v>
      </c>
      <c r="K54" s="92">
        <f t="shared" si="3"/>
        <v>141533610.68999997</v>
      </c>
      <c r="L54" s="92">
        <f t="shared" si="3"/>
        <v>0</v>
      </c>
      <c r="M54" s="92">
        <f t="shared" si="3"/>
        <v>1577424.1500000001</v>
      </c>
      <c r="N54" s="92">
        <f t="shared" si="3"/>
        <v>0</v>
      </c>
      <c r="O54" s="92">
        <f t="shared" si="3"/>
        <v>6994958.9799999995</v>
      </c>
      <c r="P54" s="92">
        <f t="shared" si="3"/>
        <v>0</v>
      </c>
      <c r="Q54" s="92">
        <f t="shared" si="3"/>
        <v>13990006.369999997</v>
      </c>
      <c r="R54" s="92">
        <f t="shared" si="3"/>
        <v>0</v>
      </c>
      <c r="S54" s="92">
        <f>SUM(S44:S53)</f>
        <v>216157518.06</v>
      </c>
    </row>
    <row r="55" spans="1:19" s="75" customFormat="1" ht="16.5" thickTop="1">
      <c r="A55" s="97"/>
      <c r="B55" s="97"/>
      <c r="C55" s="97"/>
      <c r="D55" s="98"/>
      <c r="E55" s="98"/>
      <c r="F55" s="98"/>
      <c r="G55" s="98"/>
      <c r="H55" s="98"/>
      <c r="I55" s="98"/>
      <c r="J55" s="98"/>
      <c r="K55" s="98"/>
      <c r="L55" s="98"/>
      <c r="M55" s="98"/>
      <c r="N55" s="98"/>
      <c r="O55" s="98"/>
      <c r="P55" s="98"/>
      <c r="Q55" s="98"/>
      <c r="R55" s="98"/>
      <c r="S55" s="99"/>
    </row>
    <row r="56" spans="1:19" s="75" customFormat="1" ht="15.75">
      <c r="A56" s="97"/>
      <c r="B56" s="97"/>
      <c r="C56" s="97"/>
      <c r="D56" s="98"/>
      <c r="E56" s="98"/>
      <c r="F56" s="98"/>
      <c r="G56" s="98"/>
      <c r="H56" s="98"/>
      <c r="I56" s="98"/>
      <c r="J56" s="98"/>
      <c r="K56" s="98"/>
      <c r="L56" s="98"/>
      <c r="M56" s="98"/>
      <c r="N56" s="98"/>
      <c r="O56" s="98"/>
      <c r="P56" s="98"/>
      <c r="Q56" s="98"/>
      <c r="R56" s="98"/>
      <c r="S56" s="99"/>
    </row>
    <row r="57" spans="1:19" s="75" customFormat="1" ht="15.75" hidden="1">
      <c r="A57" s="97"/>
      <c r="B57" s="66" t="s">
        <v>91</v>
      </c>
      <c r="C57" s="97"/>
      <c r="D57" s="98"/>
      <c r="E57" s="98"/>
      <c r="F57" s="98"/>
      <c r="G57" s="98"/>
      <c r="H57" s="98"/>
      <c r="I57" s="98"/>
      <c r="J57" s="98"/>
      <c r="K57" s="98"/>
      <c r="L57" s="98"/>
      <c r="M57" s="98"/>
      <c r="N57" s="98"/>
      <c r="O57" s="98"/>
      <c r="P57" s="98"/>
      <c r="Q57" s="98"/>
      <c r="R57" s="98"/>
      <c r="S57" s="99"/>
    </row>
    <row r="58" spans="1:19" s="75" customFormat="1" ht="3" hidden="1" customHeight="1">
      <c r="A58" s="97"/>
      <c r="B58" s="97"/>
      <c r="C58" s="97"/>
      <c r="D58" s="98"/>
      <c r="E58" s="98"/>
      <c r="F58" s="98"/>
      <c r="G58" s="98"/>
      <c r="H58" s="98"/>
      <c r="I58" s="98"/>
      <c r="J58" s="98"/>
      <c r="K58" s="98"/>
      <c r="L58" s="98"/>
      <c r="M58" s="98"/>
      <c r="N58" s="98"/>
      <c r="O58" s="98"/>
      <c r="P58" s="98"/>
      <c r="Q58" s="98"/>
      <c r="R58" s="98"/>
      <c r="S58" s="99"/>
    </row>
    <row r="59" spans="1:19" s="75" customFormat="1" ht="30" hidden="1" customHeight="1">
      <c r="A59" s="86"/>
      <c r="B59" s="78" t="s">
        <v>208</v>
      </c>
      <c r="C59" s="78"/>
      <c r="D59" s="87"/>
      <c r="E59" s="87"/>
      <c r="F59" s="87"/>
      <c r="G59" s="87"/>
      <c r="H59" s="87"/>
      <c r="I59" s="87"/>
      <c r="J59" s="87"/>
      <c r="K59" s="87"/>
      <c r="L59" s="87"/>
      <c r="M59" s="87"/>
      <c r="N59" s="87"/>
      <c r="O59" s="87"/>
      <c r="P59" s="87"/>
      <c r="Q59" s="87"/>
      <c r="R59" s="87"/>
      <c r="S59" s="88">
        <f t="shared" ref="S59:S67" si="4">SUM(D59:Q59)</f>
        <v>0</v>
      </c>
    </row>
    <row r="60" spans="1:19" s="75" customFormat="1" ht="15.75" hidden="1">
      <c r="A60" s="86"/>
      <c r="B60" s="89" t="s">
        <v>77</v>
      </c>
      <c r="C60" s="89"/>
      <c r="D60" s="87"/>
      <c r="E60" s="87"/>
      <c r="F60" s="87"/>
      <c r="G60" s="87"/>
      <c r="H60" s="87"/>
      <c r="I60" s="87"/>
      <c r="J60" s="87"/>
      <c r="K60" s="87"/>
      <c r="L60" s="87"/>
      <c r="M60" s="87"/>
      <c r="N60" s="87"/>
      <c r="O60" s="87"/>
      <c r="P60" s="87"/>
      <c r="Q60" s="87"/>
      <c r="R60" s="87"/>
      <c r="S60" s="88">
        <f t="shared" si="4"/>
        <v>0</v>
      </c>
    </row>
    <row r="61" spans="1:19" s="75" customFormat="1" ht="15.75" hidden="1">
      <c r="A61" s="86"/>
      <c r="B61" s="89" t="s">
        <v>23</v>
      </c>
      <c r="C61" s="89"/>
      <c r="D61" s="87"/>
      <c r="E61" s="87"/>
      <c r="F61" s="87"/>
      <c r="G61" s="87"/>
      <c r="H61" s="87"/>
      <c r="I61" s="87"/>
      <c r="J61" s="87"/>
      <c r="K61" s="87"/>
      <c r="L61" s="87"/>
      <c r="M61" s="87"/>
      <c r="N61" s="87"/>
      <c r="O61" s="87"/>
      <c r="P61" s="87"/>
      <c r="Q61" s="87"/>
      <c r="R61" s="87"/>
      <c r="S61" s="88">
        <f t="shared" si="4"/>
        <v>0</v>
      </c>
    </row>
    <row r="62" spans="1:19" s="75" customFormat="1" ht="19.5" hidden="1" customHeight="1">
      <c r="A62" s="86"/>
      <c r="B62" s="89" t="s">
        <v>201</v>
      </c>
      <c r="C62" s="89"/>
      <c r="D62" s="87"/>
      <c r="E62" s="87"/>
      <c r="F62" s="87"/>
      <c r="G62" s="87"/>
      <c r="H62" s="87"/>
      <c r="I62" s="87"/>
      <c r="J62" s="87"/>
      <c r="K62" s="87"/>
      <c r="L62" s="87"/>
      <c r="M62" s="87"/>
      <c r="N62" s="87"/>
      <c r="O62" s="87"/>
      <c r="P62" s="87"/>
      <c r="Q62" s="87"/>
      <c r="R62" s="87"/>
      <c r="S62" s="88">
        <f t="shared" si="4"/>
        <v>0</v>
      </c>
    </row>
    <row r="63" spans="1:19" s="75" customFormat="1" ht="19.5" hidden="1" customHeight="1">
      <c r="A63" s="86"/>
      <c r="B63" s="89" t="s">
        <v>202</v>
      </c>
      <c r="C63" s="89"/>
      <c r="D63" s="87"/>
      <c r="E63" s="87"/>
      <c r="F63" s="87"/>
      <c r="G63" s="87"/>
      <c r="H63" s="87"/>
      <c r="I63" s="87"/>
      <c r="J63" s="87"/>
      <c r="K63" s="87"/>
      <c r="L63" s="87"/>
      <c r="M63" s="87"/>
      <c r="N63" s="87"/>
      <c r="O63" s="87"/>
      <c r="P63" s="87"/>
      <c r="Q63" s="87"/>
      <c r="R63" s="87"/>
      <c r="S63" s="88">
        <f t="shared" si="4"/>
        <v>0</v>
      </c>
    </row>
    <row r="64" spans="1:19" s="75" customFormat="1" ht="19.5" hidden="1" customHeight="1">
      <c r="A64" s="86"/>
      <c r="B64" s="89" t="s">
        <v>203</v>
      </c>
      <c r="C64" s="89"/>
      <c r="D64" s="87"/>
      <c r="E64" s="87"/>
      <c r="F64" s="87"/>
      <c r="G64" s="87"/>
      <c r="H64" s="87"/>
      <c r="I64" s="87"/>
      <c r="J64" s="87"/>
      <c r="K64" s="87"/>
      <c r="L64" s="87"/>
      <c r="M64" s="87"/>
      <c r="N64" s="87"/>
      <c r="O64" s="87"/>
      <c r="P64" s="87"/>
      <c r="Q64" s="87"/>
      <c r="R64" s="87"/>
      <c r="S64" s="88">
        <f t="shared" si="4"/>
        <v>0</v>
      </c>
    </row>
    <row r="65" spans="1:19" s="75" customFormat="1" ht="19.5" hidden="1" customHeight="1">
      <c r="A65" s="86"/>
      <c r="B65" s="89" t="s">
        <v>69</v>
      </c>
      <c r="C65" s="89"/>
      <c r="D65" s="87"/>
      <c r="E65" s="87"/>
      <c r="F65" s="87"/>
      <c r="G65" s="87"/>
      <c r="H65" s="87"/>
      <c r="I65" s="87"/>
      <c r="J65" s="87"/>
      <c r="K65" s="87"/>
      <c r="L65" s="87"/>
      <c r="M65" s="87"/>
      <c r="N65" s="87"/>
      <c r="O65" s="87"/>
      <c r="P65" s="87"/>
      <c r="Q65" s="87"/>
      <c r="R65" s="87"/>
      <c r="S65" s="88">
        <f t="shared" si="4"/>
        <v>0</v>
      </c>
    </row>
    <row r="66" spans="1:19" s="75" customFormat="1" ht="19.5" hidden="1" customHeight="1">
      <c r="A66" s="86"/>
      <c r="B66" s="89" t="s">
        <v>204</v>
      </c>
      <c r="C66" s="89"/>
      <c r="D66" s="87"/>
      <c r="E66" s="87"/>
      <c r="F66" s="87"/>
      <c r="G66" s="87"/>
      <c r="H66" s="87"/>
      <c r="I66" s="87"/>
      <c r="J66" s="87"/>
      <c r="K66" s="87"/>
      <c r="L66" s="87"/>
      <c r="M66" s="87"/>
      <c r="N66" s="87"/>
      <c r="O66" s="87"/>
      <c r="P66" s="87"/>
      <c r="Q66" s="87"/>
      <c r="R66" s="87"/>
      <c r="S66" s="88">
        <f t="shared" si="4"/>
        <v>0</v>
      </c>
    </row>
    <row r="67" spans="1:19" s="75" customFormat="1" ht="19.5" hidden="1" customHeight="1">
      <c r="A67" s="86"/>
      <c r="B67" s="89" t="s">
        <v>113</v>
      </c>
      <c r="C67" s="89"/>
      <c r="D67" s="90"/>
      <c r="E67" s="87"/>
      <c r="F67" s="90"/>
      <c r="G67" s="87"/>
      <c r="H67" s="90"/>
      <c r="I67" s="87"/>
      <c r="J67" s="87"/>
      <c r="K67" s="90"/>
      <c r="L67" s="87"/>
      <c r="M67" s="90"/>
      <c r="N67" s="87"/>
      <c r="O67" s="90"/>
      <c r="P67" s="87"/>
      <c r="Q67" s="90"/>
      <c r="R67" s="87"/>
      <c r="S67" s="91">
        <f t="shared" si="4"/>
        <v>0</v>
      </c>
    </row>
    <row r="68" spans="1:19" s="75" customFormat="1" ht="19.5" hidden="1" customHeight="1" thickBot="1">
      <c r="A68" s="86"/>
      <c r="B68" s="78" t="s">
        <v>207</v>
      </c>
      <c r="C68" s="78"/>
      <c r="D68" s="96">
        <f>SUM(D59:D67)</f>
        <v>0</v>
      </c>
      <c r="E68" s="93"/>
      <c r="F68" s="92">
        <f>SUM(F59:F67)</f>
        <v>0</v>
      </c>
      <c r="G68" s="93"/>
      <c r="H68" s="92">
        <f>SUM(H59:H67)</f>
        <v>0</v>
      </c>
      <c r="I68" s="93">
        <f>SUM(I59:I67)</f>
        <v>0</v>
      </c>
      <c r="J68" s="93"/>
      <c r="K68" s="92">
        <f>SUM(K59:K67)</f>
        <v>0</v>
      </c>
      <c r="L68" s="93"/>
      <c r="M68" s="92">
        <f>SUM(M59:M67)</f>
        <v>0</v>
      </c>
      <c r="N68" s="93"/>
      <c r="O68" s="92">
        <f>SUM(O59:O67)</f>
        <v>0</v>
      </c>
      <c r="P68" s="93"/>
      <c r="Q68" s="92">
        <f>SUM(Q59:Q67)</f>
        <v>0</v>
      </c>
      <c r="R68" s="93"/>
      <c r="S68" s="92">
        <f>SUM(S59:S67)</f>
        <v>0</v>
      </c>
    </row>
    <row r="69" spans="1:19" s="75" customFormat="1" ht="15.75">
      <c r="A69" s="100"/>
      <c r="B69" s="105"/>
      <c r="C69" s="105"/>
      <c r="D69" s="103"/>
      <c r="E69" s="103"/>
      <c r="F69" s="103"/>
      <c r="G69" s="103"/>
      <c r="H69" s="103"/>
      <c r="I69" s="103"/>
      <c r="J69" s="103"/>
      <c r="K69" s="103"/>
      <c r="L69" s="103"/>
      <c r="M69" s="103"/>
      <c r="N69" s="103"/>
      <c r="O69" s="103"/>
      <c r="P69" s="103"/>
      <c r="Q69" s="103"/>
      <c r="R69" s="103"/>
      <c r="S69" s="98"/>
    </row>
    <row r="70" spans="1:19" s="75" customFormat="1" ht="28.5" customHeight="1">
      <c r="A70" s="100"/>
      <c r="B70" s="78" t="s">
        <v>65</v>
      </c>
      <c r="C70" s="89"/>
      <c r="D70" s="103"/>
      <c r="E70" s="103"/>
      <c r="F70" s="103"/>
      <c r="G70" s="103"/>
      <c r="H70" s="103"/>
      <c r="I70" s="103"/>
      <c r="J70" s="103"/>
      <c r="K70" s="103"/>
      <c r="L70" s="103"/>
      <c r="M70" s="103"/>
      <c r="N70" s="103"/>
      <c r="O70" s="103"/>
      <c r="P70" s="103"/>
      <c r="Q70" s="103"/>
      <c r="R70" s="103"/>
      <c r="S70" s="98"/>
    </row>
    <row r="71" spans="1:19" s="75" customFormat="1" ht="15.75">
      <c r="A71" s="100"/>
      <c r="B71" s="89" t="s">
        <v>172</v>
      </c>
      <c r="C71" s="89"/>
      <c r="D71" s="87">
        <v>766797.54</v>
      </c>
      <c r="E71" s="87"/>
      <c r="F71" s="87">
        <v>4935455.2</v>
      </c>
      <c r="G71" s="87"/>
      <c r="H71" s="87">
        <v>74192129.959999993</v>
      </c>
      <c r="I71" s="87"/>
      <c r="J71" s="87"/>
      <c r="K71" s="87">
        <v>222722543.28</v>
      </c>
      <c r="L71" s="87"/>
      <c r="M71" s="87">
        <v>6938415.71</v>
      </c>
      <c r="N71" s="87"/>
      <c r="O71" s="87">
        <v>16251408.59</v>
      </c>
      <c r="P71" s="87"/>
      <c r="Q71" s="87">
        <v>13990006.369999999</v>
      </c>
      <c r="R71" s="87"/>
      <c r="S71" s="87">
        <f>SUM(D71:Q71)</f>
        <v>339796756.64999998</v>
      </c>
    </row>
    <row r="72" spans="1:19" s="75" customFormat="1" ht="15.75">
      <c r="A72" s="100"/>
      <c r="B72" s="89" t="s">
        <v>76</v>
      </c>
      <c r="C72" s="78"/>
      <c r="D72" s="87">
        <f>-237702.82-1261.75</f>
        <v>-238964.57</v>
      </c>
      <c r="E72" s="87"/>
      <c r="F72" s="87">
        <v>0</v>
      </c>
      <c r="G72" s="87"/>
      <c r="H72" s="87">
        <f>-27240995.37-352904.89</f>
        <v>-27593900.260000002</v>
      </c>
      <c r="I72" s="87"/>
      <c r="J72" s="87"/>
      <c r="K72" s="87">
        <f>-80774399.31-414533.23</f>
        <v>-81188932.540000007</v>
      </c>
      <c r="L72" s="87"/>
      <c r="M72" s="87">
        <f>-5278338.64-82652.92</f>
        <v>-5360991.5599999996</v>
      </c>
      <c r="N72" s="87"/>
      <c r="O72" s="87">
        <f>-9394748.28+138298.67</f>
        <v>-9256449.6099999994</v>
      </c>
      <c r="P72" s="87"/>
      <c r="Q72" s="87">
        <v>0</v>
      </c>
      <c r="R72" s="87"/>
      <c r="S72" s="87">
        <f>SUM(D72:Q72)</f>
        <v>-123639238.54000001</v>
      </c>
    </row>
    <row r="73" spans="1:19" s="75" customFormat="1" ht="31.5" customHeight="1" thickBot="1">
      <c r="A73" s="100"/>
      <c r="B73" s="78" t="s">
        <v>209</v>
      </c>
      <c r="C73" s="89"/>
      <c r="D73" s="101">
        <f>SUM(D71:D72)</f>
        <v>527832.97</v>
      </c>
      <c r="E73" s="87"/>
      <c r="F73" s="101">
        <f>SUM(F71:F72)</f>
        <v>4935455.2</v>
      </c>
      <c r="G73" s="87"/>
      <c r="H73" s="101">
        <f>SUM(H71:H72)</f>
        <v>46598229.699999988</v>
      </c>
      <c r="I73" s="87"/>
      <c r="J73" s="87"/>
      <c r="K73" s="101">
        <f>SUM(K71:K72)</f>
        <v>141533610.74000001</v>
      </c>
      <c r="L73" s="87"/>
      <c r="M73" s="101">
        <f>SUM(M71:M72)</f>
        <v>1577424.1500000004</v>
      </c>
      <c r="N73" s="87"/>
      <c r="O73" s="101">
        <f>SUM(O71:O72)</f>
        <v>6994958.9800000004</v>
      </c>
      <c r="P73" s="87"/>
      <c r="Q73" s="101">
        <f>SUM(Q71:Q72)</f>
        <v>13990006.369999999</v>
      </c>
      <c r="R73" s="87"/>
      <c r="S73" s="101">
        <f>SUM(S71:S72)</f>
        <v>216157518.10999995</v>
      </c>
    </row>
    <row r="74" spans="1:19" s="75" customFormat="1" ht="16.5" thickTop="1"/>
    <row r="75" spans="1:19" s="60" customFormat="1"/>
    <row r="76" spans="1:19" s="60" customFormat="1"/>
    <row r="77" spans="1:19" s="60" customFormat="1" ht="15.75">
      <c r="B77" s="78" t="s">
        <v>197</v>
      </c>
      <c r="C77" s="89"/>
      <c r="D77" s="103"/>
      <c r="E77" s="103"/>
      <c r="F77" s="103"/>
      <c r="G77" s="103"/>
      <c r="H77" s="103"/>
      <c r="I77" s="103"/>
      <c r="J77" s="103"/>
      <c r="K77" s="103"/>
      <c r="L77" s="103"/>
      <c r="M77" s="103"/>
      <c r="N77" s="103"/>
      <c r="O77" s="103"/>
      <c r="P77" s="103"/>
      <c r="Q77" s="103"/>
      <c r="R77" s="103"/>
      <c r="S77" s="98"/>
    </row>
    <row r="78" spans="1:19" s="60" customFormat="1" ht="15.75">
      <c r="B78" s="66" t="s">
        <v>205</v>
      </c>
      <c r="C78" s="89"/>
      <c r="D78" s="103"/>
      <c r="E78" s="103"/>
      <c r="F78" s="103"/>
      <c r="G78" s="103"/>
      <c r="H78" s="103"/>
      <c r="I78" s="103"/>
      <c r="J78" s="103"/>
      <c r="K78" s="103"/>
      <c r="L78" s="103"/>
      <c r="M78" s="103"/>
      <c r="N78" s="103"/>
      <c r="O78" s="103"/>
      <c r="P78" s="103"/>
      <c r="Q78" s="103"/>
      <c r="R78" s="103"/>
      <c r="S78" s="98"/>
    </row>
    <row r="79" spans="1:19" s="60" customFormat="1" ht="15.75">
      <c r="B79" s="104"/>
      <c r="C79" s="89"/>
      <c r="D79" s="103"/>
      <c r="E79" s="103"/>
      <c r="F79" s="103"/>
      <c r="G79" s="103"/>
      <c r="H79" s="103"/>
      <c r="I79" s="103"/>
      <c r="J79" s="103"/>
      <c r="K79" s="103"/>
      <c r="L79" s="103"/>
      <c r="M79" s="103"/>
      <c r="N79" s="103"/>
      <c r="O79" s="103"/>
      <c r="P79" s="103"/>
      <c r="Q79" s="103"/>
      <c r="R79" s="103"/>
      <c r="S79" s="98"/>
    </row>
    <row r="80" spans="1:19" s="60" customFormat="1" ht="15.75">
      <c r="B80" s="78" t="s">
        <v>208</v>
      </c>
      <c r="C80" s="78"/>
      <c r="D80" s="87">
        <f>D54</f>
        <v>527832.97</v>
      </c>
      <c r="E80" s="87"/>
      <c r="F80" s="87">
        <f>F54</f>
        <v>4935455.1999999993</v>
      </c>
      <c r="G80" s="87"/>
      <c r="H80" s="87">
        <f>H54</f>
        <v>46598229.699999996</v>
      </c>
      <c r="I80" s="87"/>
      <c r="J80" s="87"/>
      <c r="K80" s="87">
        <f>K54</f>
        <v>141533610.68999997</v>
      </c>
      <c r="L80" s="87"/>
      <c r="M80" s="87">
        <f>M54</f>
        <v>1577424.1500000001</v>
      </c>
      <c r="N80" s="87"/>
      <c r="O80" s="87">
        <f>O73</f>
        <v>6994958.9800000004</v>
      </c>
      <c r="P80" s="87"/>
      <c r="Q80" s="87">
        <f>Q73</f>
        <v>13990006.369999999</v>
      </c>
      <c r="R80" s="87"/>
      <c r="S80" s="88">
        <f t="shared" ref="S80:S90" si="5">SUM(D80:Q80)</f>
        <v>216157518.05999997</v>
      </c>
    </row>
    <row r="81" spans="1:19" s="60" customFormat="1" ht="15.75">
      <c r="B81" s="89" t="s">
        <v>270</v>
      </c>
      <c r="C81" s="89"/>
      <c r="D81" s="87">
        <f>208091</f>
        <v>208091</v>
      </c>
      <c r="E81" s="87"/>
      <c r="F81" s="87">
        <f>268056</f>
        <v>268056</v>
      </c>
      <c r="G81" s="87"/>
      <c r="H81" s="87">
        <v>5247005.09</v>
      </c>
      <c r="I81" s="87"/>
      <c r="J81" s="87"/>
      <c r="K81" s="87">
        <v>21424770.140000001</v>
      </c>
      <c r="L81" s="87"/>
      <c r="M81" s="87">
        <v>172212.58</v>
      </c>
      <c r="N81" s="87"/>
      <c r="O81" s="87">
        <v>2543149.1800000002</v>
      </c>
      <c r="P81" s="87"/>
      <c r="Q81" s="87">
        <v>-3208832.47</v>
      </c>
      <c r="R81" s="87"/>
      <c r="S81" s="88">
        <f t="shared" si="5"/>
        <v>26654451.52</v>
      </c>
    </row>
    <row r="82" spans="1:19" s="60" customFormat="1" ht="15.75">
      <c r="B82" s="89" t="s">
        <v>310</v>
      </c>
      <c r="C82" s="89"/>
      <c r="D82" s="87">
        <v>7209.86</v>
      </c>
      <c r="E82" s="87"/>
      <c r="F82" s="87">
        <v>166859.51</v>
      </c>
      <c r="G82" s="87"/>
      <c r="H82" s="87">
        <v>0</v>
      </c>
      <c r="I82" s="87"/>
      <c r="J82" s="87"/>
      <c r="K82" s="87">
        <v>0</v>
      </c>
      <c r="L82" s="87"/>
      <c r="M82" s="87">
        <v>0</v>
      </c>
      <c r="N82" s="87"/>
      <c r="O82" s="87">
        <v>0</v>
      </c>
      <c r="P82" s="87"/>
      <c r="Q82" s="87">
        <v>0</v>
      </c>
      <c r="R82" s="87"/>
      <c r="S82" s="88">
        <f t="shared" si="5"/>
        <v>174069.37</v>
      </c>
    </row>
    <row r="83" spans="1:19" s="60" customFormat="1" ht="15.75">
      <c r="B83" s="89" t="s">
        <v>111</v>
      </c>
      <c r="C83" s="89"/>
      <c r="D83" s="87">
        <f>-1840.66+120.6</f>
        <v>-1720.0600000000002</v>
      </c>
      <c r="E83" s="87"/>
      <c r="F83" s="87">
        <v>0</v>
      </c>
      <c r="G83" s="87"/>
      <c r="H83" s="87">
        <f>-219660.61+209954.16</f>
        <v>-9706.4499999999825</v>
      </c>
      <c r="I83" s="87"/>
      <c r="J83" s="87"/>
      <c r="K83" s="87">
        <f>-4392616.34+4298960.44</f>
        <v>-93655.899999999441</v>
      </c>
      <c r="L83" s="87"/>
      <c r="M83" s="87">
        <f>-713020.26+658875.81</f>
        <v>-54144.449999999953</v>
      </c>
      <c r="N83" s="87"/>
      <c r="O83" s="87">
        <f>-109104.11+96244.75</f>
        <v>-12859.36</v>
      </c>
      <c r="P83" s="87"/>
      <c r="Q83" s="87">
        <v>0</v>
      </c>
      <c r="R83" s="87"/>
      <c r="S83" s="88">
        <f t="shared" si="5"/>
        <v>-172086.21999999939</v>
      </c>
    </row>
    <row r="84" spans="1:19" s="60" customFormat="1" ht="15.75" hidden="1">
      <c r="B84" s="89" t="s">
        <v>201</v>
      </c>
      <c r="C84" s="89"/>
      <c r="D84" s="87"/>
      <c r="E84" s="87"/>
      <c r="F84" s="87"/>
      <c r="G84" s="87"/>
      <c r="H84" s="87"/>
      <c r="I84" s="87"/>
      <c r="J84" s="87"/>
      <c r="K84" s="87"/>
      <c r="L84" s="87"/>
      <c r="M84" s="87"/>
      <c r="N84" s="87"/>
      <c r="O84" s="87"/>
      <c r="P84" s="87"/>
      <c r="Q84" s="87"/>
      <c r="R84" s="87"/>
      <c r="S84" s="88">
        <f t="shared" si="5"/>
        <v>0</v>
      </c>
    </row>
    <row r="85" spans="1:19" s="60" customFormat="1" ht="15.75" hidden="1">
      <c r="B85" s="89" t="s">
        <v>202</v>
      </c>
      <c r="C85" s="89"/>
      <c r="D85" s="87"/>
      <c r="E85" s="87"/>
      <c r="F85" s="87"/>
      <c r="G85" s="87"/>
      <c r="H85" s="87"/>
      <c r="I85" s="87"/>
      <c r="J85" s="87"/>
      <c r="K85" s="87"/>
      <c r="L85" s="87"/>
      <c r="M85" s="87"/>
      <c r="N85" s="87"/>
      <c r="O85" s="87"/>
      <c r="P85" s="87"/>
      <c r="Q85" s="87"/>
      <c r="R85" s="87"/>
      <c r="S85" s="88">
        <f t="shared" si="5"/>
        <v>0</v>
      </c>
    </row>
    <row r="86" spans="1:19" s="60" customFormat="1" ht="15.75" hidden="1">
      <c r="B86" s="89" t="s">
        <v>203</v>
      </c>
      <c r="C86" s="89"/>
      <c r="D86" s="87"/>
      <c r="E86" s="87"/>
      <c r="F86" s="87"/>
      <c r="G86" s="87"/>
      <c r="H86" s="87"/>
      <c r="I86" s="87"/>
      <c r="J86" s="87"/>
      <c r="K86" s="87"/>
      <c r="L86" s="87"/>
      <c r="M86" s="87"/>
      <c r="N86" s="87"/>
      <c r="O86" s="87"/>
      <c r="P86" s="87"/>
      <c r="Q86" s="87"/>
      <c r="R86" s="87"/>
      <c r="S86" s="88">
        <f t="shared" si="5"/>
        <v>0</v>
      </c>
    </row>
    <row r="87" spans="1:19" s="67" customFormat="1" ht="19.5" hidden="1" customHeight="1">
      <c r="A87" s="76"/>
      <c r="B87" s="89" t="s">
        <v>210</v>
      </c>
      <c r="C87" s="89"/>
      <c r="D87" s="87"/>
      <c r="E87" s="87"/>
      <c r="F87" s="87"/>
      <c r="G87" s="87"/>
      <c r="H87" s="87"/>
      <c r="I87" s="87"/>
      <c r="J87" s="87"/>
      <c r="K87" s="87"/>
      <c r="L87" s="87"/>
      <c r="M87" s="87"/>
      <c r="N87" s="87"/>
      <c r="O87" s="87"/>
      <c r="P87" s="87"/>
      <c r="Q87" s="87"/>
      <c r="R87" s="87"/>
      <c r="S87" s="88">
        <f t="shared" si="5"/>
        <v>0</v>
      </c>
    </row>
    <row r="88" spans="1:19" s="67" customFormat="1" ht="15.75" hidden="1">
      <c r="A88" s="65"/>
      <c r="B88" s="89" t="s">
        <v>204</v>
      </c>
      <c r="C88" s="89"/>
      <c r="D88" s="87"/>
      <c r="E88" s="87"/>
      <c r="F88" s="87"/>
      <c r="G88" s="87"/>
      <c r="H88" s="87"/>
      <c r="I88" s="87"/>
      <c r="J88" s="87"/>
      <c r="K88" s="87"/>
      <c r="L88" s="87"/>
      <c r="M88" s="87"/>
      <c r="N88" s="87"/>
      <c r="O88" s="87"/>
      <c r="P88" s="87"/>
      <c r="Q88" s="87"/>
      <c r="R88" s="87"/>
      <c r="S88" s="88">
        <f t="shared" si="5"/>
        <v>0</v>
      </c>
    </row>
    <row r="89" spans="1:19" s="67" customFormat="1" ht="15.75">
      <c r="A89" s="65"/>
      <c r="B89" s="89" t="s">
        <v>103</v>
      </c>
      <c r="C89" s="89"/>
      <c r="D89" s="87">
        <v>0</v>
      </c>
      <c r="E89" s="87"/>
      <c r="F89" s="87">
        <v>0</v>
      </c>
      <c r="G89" s="87"/>
      <c r="H89" s="87">
        <v>0</v>
      </c>
      <c r="I89" s="87"/>
      <c r="J89" s="87"/>
      <c r="K89" s="87">
        <v>1261837.45</v>
      </c>
      <c r="L89" s="87"/>
      <c r="M89" s="87">
        <v>0</v>
      </c>
      <c r="N89" s="87"/>
      <c r="O89" s="87">
        <v>0</v>
      </c>
      <c r="P89" s="87"/>
      <c r="Q89" s="87">
        <v>0</v>
      </c>
      <c r="R89" s="87"/>
      <c r="S89" s="88">
        <f t="shared" si="5"/>
        <v>1261837.45</v>
      </c>
    </row>
    <row r="90" spans="1:19" s="67" customFormat="1" ht="19.5" customHeight="1">
      <c r="A90" s="69"/>
      <c r="B90" s="89" t="s">
        <v>113</v>
      </c>
      <c r="C90" s="89"/>
      <c r="D90" s="87">
        <v>-38044.050000000003</v>
      </c>
      <c r="E90" s="87"/>
      <c r="F90" s="87">
        <v>0</v>
      </c>
      <c r="G90" s="87"/>
      <c r="H90" s="87">
        <v>-1775366.33</v>
      </c>
      <c r="I90" s="87"/>
      <c r="J90" s="87"/>
      <c r="K90" s="87">
        <v>-7344167.75</v>
      </c>
      <c r="L90" s="87"/>
      <c r="M90" s="87">
        <v>-451843.13</v>
      </c>
      <c r="N90" s="87"/>
      <c r="O90" s="87">
        <v>-995839.85</v>
      </c>
      <c r="P90" s="87"/>
      <c r="Q90" s="87">
        <v>0</v>
      </c>
      <c r="R90" s="87"/>
      <c r="S90" s="88">
        <f t="shared" si="5"/>
        <v>-10605261.110000001</v>
      </c>
    </row>
    <row r="91" spans="1:19" s="67" customFormat="1" ht="19.5" customHeight="1" thickBot="1">
      <c r="A91" s="69"/>
      <c r="B91" s="78" t="s">
        <v>207</v>
      </c>
      <c r="C91" s="78"/>
      <c r="D91" s="92">
        <f>SUM(D80:D90)</f>
        <v>703369.71999999986</v>
      </c>
      <c r="E91" s="88"/>
      <c r="F91" s="92">
        <f t="shared" ref="F91:S91" si="6">SUM(F80:F90)</f>
        <v>5370370.709999999</v>
      </c>
      <c r="G91" s="92">
        <f t="shared" si="6"/>
        <v>0</v>
      </c>
      <c r="H91" s="92">
        <f t="shared" si="6"/>
        <v>50060162.00999999</v>
      </c>
      <c r="I91" s="92">
        <f t="shared" si="6"/>
        <v>0</v>
      </c>
      <c r="J91" s="92">
        <f t="shared" si="6"/>
        <v>0</v>
      </c>
      <c r="K91" s="92">
        <f t="shared" si="6"/>
        <v>156782394.62999997</v>
      </c>
      <c r="L91" s="92">
        <f t="shared" si="6"/>
        <v>0</v>
      </c>
      <c r="M91" s="92">
        <f t="shared" si="6"/>
        <v>1243649.1500000004</v>
      </c>
      <c r="N91" s="92">
        <f t="shared" si="6"/>
        <v>0</v>
      </c>
      <c r="O91" s="92">
        <f t="shared" si="6"/>
        <v>8529408.9500000011</v>
      </c>
      <c r="P91" s="92">
        <f t="shared" si="6"/>
        <v>0</v>
      </c>
      <c r="Q91" s="92">
        <f t="shared" si="6"/>
        <v>10781173.899999999</v>
      </c>
      <c r="R91" s="92">
        <f t="shared" si="6"/>
        <v>0</v>
      </c>
      <c r="S91" s="92">
        <f t="shared" si="6"/>
        <v>233470529.06999996</v>
      </c>
    </row>
    <row r="92" spans="1:19" s="67" customFormat="1" ht="19.5" customHeight="1" thickTop="1">
      <c r="A92" s="72"/>
      <c r="B92" s="97"/>
      <c r="C92" s="97"/>
      <c r="D92" s="98"/>
      <c r="E92" s="98"/>
      <c r="F92" s="98"/>
      <c r="G92" s="98"/>
      <c r="H92" s="98"/>
      <c r="I92" s="98"/>
      <c r="J92" s="98"/>
      <c r="K92" s="98"/>
      <c r="L92" s="98"/>
      <c r="M92" s="98"/>
      <c r="N92" s="98"/>
      <c r="O92" s="98"/>
      <c r="P92" s="98"/>
      <c r="Q92" s="98"/>
      <c r="R92" s="98"/>
      <c r="S92" s="99"/>
    </row>
    <row r="93" spans="1:19" s="67" customFormat="1" ht="19.5" customHeight="1">
      <c r="A93" s="74"/>
      <c r="B93" s="97"/>
      <c r="C93" s="97"/>
      <c r="D93" s="98"/>
      <c r="E93" s="98"/>
      <c r="F93" s="98"/>
      <c r="G93" s="98"/>
      <c r="H93" s="98"/>
      <c r="I93" s="98"/>
      <c r="J93" s="98"/>
      <c r="K93" s="98"/>
      <c r="L93" s="98"/>
      <c r="M93" s="98"/>
      <c r="N93" s="98"/>
      <c r="O93" s="98"/>
      <c r="P93" s="98"/>
      <c r="Q93" s="98"/>
      <c r="R93" s="98"/>
      <c r="S93" s="99"/>
    </row>
    <row r="94" spans="1:19" s="67" customFormat="1" ht="19.5" hidden="1" customHeight="1">
      <c r="A94" s="74"/>
      <c r="B94" s="66" t="s">
        <v>91</v>
      </c>
      <c r="C94" s="97"/>
      <c r="D94" s="98"/>
      <c r="E94" s="98"/>
      <c r="F94" s="98"/>
      <c r="G94" s="98"/>
      <c r="H94" s="98"/>
      <c r="I94" s="98"/>
      <c r="J94" s="98"/>
      <c r="K94" s="98"/>
      <c r="L94" s="98"/>
      <c r="M94" s="98"/>
      <c r="N94" s="98"/>
      <c r="O94" s="98"/>
      <c r="P94" s="98"/>
      <c r="Q94" s="98"/>
      <c r="R94" s="98"/>
      <c r="S94" s="99"/>
    </row>
    <row r="95" spans="1:19" s="67" customFormat="1" ht="19.5" hidden="1" customHeight="1">
      <c r="A95" s="74"/>
      <c r="B95" s="97"/>
      <c r="C95" s="97"/>
      <c r="D95" s="98"/>
      <c r="E95" s="98"/>
      <c r="F95" s="98"/>
      <c r="G95" s="98"/>
      <c r="H95" s="98"/>
      <c r="I95" s="98"/>
      <c r="J95" s="98"/>
      <c r="K95" s="98"/>
      <c r="L95" s="98"/>
      <c r="M95" s="98"/>
      <c r="N95" s="98"/>
      <c r="O95" s="98"/>
      <c r="P95" s="98"/>
      <c r="Q95" s="98"/>
      <c r="R95" s="98"/>
      <c r="S95" s="99"/>
    </row>
    <row r="96" spans="1:19" s="67" customFormat="1" ht="19.5" hidden="1" customHeight="1">
      <c r="A96" s="74"/>
      <c r="B96" s="78" t="s">
        <v>208</v>
      </c>
      <c r="C96" s="78"/>
      <c r="D96" s="87"/>
      <c r="E96" s="87"/>
      <c r="F96" s="87"/>
      <c r="G96" s="87"/>
      <c r="H96" s="87"/>
      <c r="I96" s="87"/>
      <c r="J96" s="87"/>
      <c r="K96" s="87"/>
      <c r="L96" s="87"/>
      <c r="M96" s="87"/>
      <c r="N96" s="87"/>
      <c r="O96" s="87"/>
      <c r="P96" s="87"/>
      <c r="Q96" s="87"/>
      <c r="R96" s="87"/>
      <c r="S96" s="88">
        <f t="shared" ref="S96:S104" si="7">SUM(D96:Q96)</f>
        <v>0</v>
      </c>
    </row>
    <row r="97" spans="1:20" s="67" customFormat="1" ht="19.5" hidden="1" customHeight="1">
      <c r="A97" s="74"/>
      <c r="B97" s="89" t="s">
        <v>77</v>
      </c>
      <c r="C97" s="89"/>
      <c r="D97" s="87"/>
      <c r="E97" s="87"/>
      <c r="F97" s="87"/>
      <c r="G97" s="87"/>
      <c r="H97" s="87"/>
      <c r="I97" s="87"/>
      <c r="J97" s="87"/>
      <c r="K97" s="87"/>
      <c r="L97" s="87"/>
      <c r="M97" s="87"/>
      <c r="N97" s="87"/>
      <c r="O97" s="87"/>
      <c r="P97" s="87"/>
      <c r="Q97" s="87"/>
      <c r="R97" s="87"/>
      <c r="S97" s="88">
        <f t="shared" si="7"/>
        <v>0</v>
      </c>
    </row>
    <row r="98" spans="1:20" s="67" customFormat="1" ht="19.5" hidden="1" customHeight="1">
      <c r="A98" s="74"/>
      <c r="B98" s="89" t="s">
        <v>23</v>
      </c>
      <c r="C98" s="89"/>
      <c r="D98" s="87"/>
      <c r="E98" s="87"/>
      <c r="F98" s="87"/>
      <c r="G98" s="87"/>
      <c r="H98" s="87"/>
      <c r="I98" s="87"/>
      <c r="J98" s="87"/>
      <c r="K98" s="87"/>
      <c r="L98" s="87"/>
      <c r="M98" s="87"/>
      <c r="N98" s="87"/>
      <c r="O98" s="87"/>
      <c r="P98" s="87"/>
      <c r="Q98" s="87"/>
      <c r="R98" s="87"/>
      <c r="S98" s="88">
        <f t="shared" si="7"/>
        <v>0</v>
      </c>
    </row>
    <row r="99" spans="1:20" s="67" customFormat="1" ht="19.5" hidden="1" customHeight="1">
      <c r="A99" s="74"/>
      <c r="B99" s="89" t="s">
        <v>201</v>
      </c>
      <c r="C99" s="89"/>
      <c r="D99" s="87"/>
      <c r="E99" s="87"/>
      <c r="F99" s="87"/>
      <c r="G99" s="87"/>
      <c r="H99" s="87"/>
      <c r="I99" s="87"/>
      <c r="J99" s="87"/>
      <c r="K99" s="87"/>
      <c r="L99" s="87"/>
      <c r="M99" s="87"/>
      <c r="N99" s="87"/>
      <c r="O99" s="87"/>
      <c r="P99" s="87"/>
      <c r="Q99" s="87"/>
      <c r="R99" s="87"/>
      <c r="S99" s="88">
        <f t="shared" si="7"/>
        <v>0</v>
      </c>
    </row>
    <row r="100" spans="1:20" s="67" customFormat="1" ht="19.5" hidden="1" customHeight="1">
      <c r="A100" s="74"/>
      <c r="B100" s="89" t="s">
        <v>202</v>
      </c>
      <c r="C100" s="89"/>
      <c r="D100" s="87"/>
      <c r="E100" s="87"/>
      <c r="F100" s="87"/>
      <c r="G100" s="87"/>
      <c r="H100" s="87"/>
      <c r="I100" s="87"/>
      <c r="J100" s="87"/>
      <c r="K100" s="87"/>
      <c r="L100" s="87"/>
      <c r="M100" s="87"/>
      <c r="N100" s="87"/>
      <c r="O100" s="87"/>
      <c r="P100" s="87"/>
      <c r="Q100" s="87"/>
      <c r="R100" s="87"/>
      <c r="S100" s="88">
        <f t="shared" si="7"/>
        <v>0</v>
      </c>
    </row>
    <row r="101" spans="1:20" s="67" customFormat="1" ht="19.5" hidden="1" customHeight="1">
      <c r="A101" s="74"/>
      <c r="B101" s="89" t="s">
        <v>203</v>
      </c>
      <c r="C101" s="89"/>
      <c r="D101" s="87"/>
      <c r="E101" s="87"/>
      <c r="F101" s="87"/>
      <c r="G101" s="87"/>
      <c r="H101" s="87"/>
      <c r="I101" s="87"/>
      <c r="J101" s="87"/>
      <c r="K101" s="87"/>
      <c r="L101" s="87"/>
      <c r="M101" s="87"/>
      <c r="N101" s="87"/>
      <c r="O101" s="87"/>
      <c r="P101" s="87"/>
      <c r="Q101" s="87"/>
      <c r="R101" s="87"/>
      <c r="S101" s="88">
        <f t="shared" si="7"/>
        <v>0</v>
      </c>
    </row>
    <row r="102" spans="1:20" s="67" customFormat="1" ht="19.5" hidden="1" customHeight="1">
      <c r="A102" s="74"/>
      <c r="B102" s="89" t="s">
        <v>27</v>
      </c>
      <c r="C102" s="89"/>
      <c r="D102" s="87"/>
      <c r="E102" s="87"/>
      <c r="F102" s="87"/>
      <c r="G102" s="87"/>
      <c r="H102" s="87"/>
      <c r="I102" s="87"/>
      <c r="J102" s="87"/>
      <c r="K102" s="87"/>
      <c r="L102" s="87"/>
      <c r="M102" s="87"/>
      <c r="N102" s="87"/>
      <c r="O102" s="87"/>
      <c r="P102" s="87"/>
      <c r="Q102" s="87"/>
      <c r="R102" s="87"/>
      <c r="S102" s="88">
        <f t="shared" si="7"/>
        <v>0</v>
      </c>
    </row>
    <row r="103" spans="1:20" s="67" customFormat="1" ht="19.5" hidden="1" customHeight="1">
      <c r="A103" s="72"/>
      <c r="B103" s="89" t="s">
        <v>204</v>
      </c>
      <c r="C103" s="89"/>
      <c r="D103" s="87"/>
      <c r="E103" s="87"/>
      <c r="F103" s="87"/>
      <c r="G103" s="87"/>
      <c r="H103" s="87"/>
      <c r="I103" s="87"/>
      <c r="J103" s="87"/>
      <c r="K103" s="87"/>
      <c r="L103" s="87"/>
      <c r="M103" s="87"/>
      <c r="N103" s="87"/>
      <c r="O103" s="87"/>
      <c r="P103" s="87"/>
      <c r="Q103" s="87"/>
      <c r="R103" s="87"/>
      <c r="S103" s="88">
        <f t="shared" si="7"/>
        <v>0</v>
      </c>
    </row>
    <row r="104" spans="1:20" s="67" customFormat="1" ht="19.5" hidden="1" customHeight="1">
      <c r="A104" s="72"/>
      <c r="B104" s="89" t="s">
        <v>113</v>
      </c>
      <c r="C104" s="89"/>
      <c r="D104" s="90"/>
      <c r="E104" s="87"/>
      <c r="F104" s="90"/>
      <c r="G104" s="87"/>
      <c r="H104" s="90"/>
      <c r="I104" s="87"/>
      <c r="J104" s="87"/>
      <c r="K104" s="90"/>
      <c r="L104" s="87"/>
      <c r="M104" s="90"/>
      <c r="N104" s="87"/>
      <c r="O104" s="90"/>
      <c r="P104" s="87"/>
      <c r="Q104" s="90"/>
      <c r="R104" s="87"/>
      <c r="S104" s="91">
        <f t="shared" si="7"/>
        <v>0</v>
      </c>
    </row>
    <row r="105" spans="1:20" s="67" customFormat="1" ht="19.5" hidden="1" customHeight="1" thickBot="1">
      <c r="A105" s="72"/>
      <c r="B105" s="78" t="s">
        <v>207</v>
      </c>
      <c r="C105" s="78"/>
      <c r="D105" s="96">
        <f>SUM(D96:D104)</f>
        <v>0</v>
      </c>
      <c r="E105" s="93"/>
      <c r="F105" s="92">
        <f>SUM(F96:F104)</f>
        <v>0</v>
      </c>
      <c r="G105" s="93"/>
      <c r="H105" s="92">
        <f>SUM(H96:H104)</f>
        <v>0</v>
      </c>
      <c r="I105" s="93">
        <f>SUM(I96:I104)</f>
        <v>0</v>
      </c>
      <c r="J105" s="93"/>
      <c r="K105" s="92">
        <f>SUM(K96:K104)</f>
        <v>0</v>
      </c>
      <c r="L105" s="93"/>
      <c r="M105" s="92">
        <f>SUM(M96:M104)</f>
        <v>0</v>
      </c>
      <c r="N105" s="93"/>
      <c r="O105" s="92">
        <f>SUM(O96:O104)</f>
        <v>0</v>
      </c>
      <c r="P105" s="93"/>
      <c r="Q105" s="92">
        <f>SUM(Q96:Q104)</f>
        <v>0</v>
      </c>
      <c r="R105" s="93"/>
      <c r="S105" s="92">
        <f>SUM(S96:S104)</f>
        <v>0</v>
      </c>
      <c r="T105" s="72"/>
    </row>
    <row r="106" spans="1:20" s="67" customFormat="1" ht="19.5" hidden="1" customHeight="1" thickTop="1">
      <c r="A106" s="72"/>
      <c r="B106" s="105"/>
      <c r="C106" s="105"/>
      <c r="D106" s="103"/>
      <c r="E106" s="103"/>
      <c r="F106" s="103"/>
      <c r="G106" s="103"/>
      <c r="H106" s="103"/>
      <c r="I106" s="103"/>
      <c r="J106" s="103"/>
      <c r="K106" s="103"/>
      <c r="L106" s="103"/>
      <c r="M106" s="103"/>
      <c r="N106" s="103"/>
      <c r="O106" s="103"/>
      <c r="P106" s="103"/>
      <c r="Q106" s="103"/>
      <c r="R106" s="103"/>
      <c r="S106" s="98"/>
      <c r="T106" s="72"/>
    </row>
    <row r="107" spans="1:20" s="67" customFormat="1" ht="19.5" customHeight="1">
      <c r="A107" s="72"/>
      <c r="B107" s="78" t="s">
        <v>229</v>
      </c>
      <c r="C107" s="89"/>
      <c r="D107" s="103"/>
      <c r="E107" s="103"/>
      <c r="F107" s="103"/>
      <c r="G107" s="103"/>
      <c r="H107" s="103"/>
      <c r="I107" s="103"/>
      <c r="J107" s="103"/>
      <c r="K107" s="103"/>
      <c r="L107" s="103"/>
      <c r="M107" s="103"/>
      <c r="N107" s="103"/>
      <c r="O107" s="103"/>
      <c r="P107" s="103"/>
      <c r="Q107" s="103"/>
      <c r="R107" s="103"/>
      <c r="S107" s="98"/>
      <c r="T107" s="72"/>
    </row>
    <row r="108" spans="1:20" s="67" customFormat="1" ht="15.75">
      <c r="A108" s="72"/>
      <c r="B108" s="89" t="s">
        <v>172</v>
      </c>
      <c r="C108" s="89"/>
      <c r="D108" s="87">
        <v>980257.74</v>
      </c>
      <c r="E108" s="87"/>
      <c r="F108" s="87">
        <v>5370370.71</v>
      </c>
      <c r="G108" s="87"/>
      <c r="H108" s="87">
        <v>79219474.439999998</v>
      </c>
      <c r="I108" s="87"/>
      <c r="J108" s="87"/>
      <c r="K108" s="87">
        <v>241016534.53</v>
      </c>
      <c r="L108" s="87"/>
      <c r="M108" s="87">
        <v>6192727.8600000003</v>
      </c>
      <c r="N108" s="87"/>
      <c r="O108" s="87">
        <v>18685453.66</v>
      </c>
      <c r="P108" s="87"/>
      <c r="Q108" s="87">
        <v>10781173.9</v>
      </c>
      <c r="R108" s="87"/>
      <c r="S108" s="87">
        <f>SUM(D108:Q108)</f>
        <v>362245992.84000003</v>
      </c>
      <c r="T108" s="72"/>
    </row>
    <row r="109" spans="1:20" s="67" customFormat="1" ht="19.5" customHeight="1">
      <c r="B109" s="89" t="s">
        <v>76</v>
      </c>
      <c r="C109" s="78"/>
      <c r="D109" s="87">
        <f>-275626.27-1261.75</f>
        <v>-276888.02</v>
      </c>
      <c r="E109" s="87"/>
      <c r="F109" s="87">
        <v>0</v>
      </c>
      <c r="G109" s="87"/>
      <c r="H109" s="87">
        <f>-28806407.54-352904.89</f>
        <v>-29159312.43</v>
      </c>
      <c r="I109" s="87"/>
      <c r="J109" s="87"/>
      <c r="K109" s="87">
        <f>-83819606.62-414533.23</f>
        <v>-84234139.850000009</v>
      </c>
      <c r="L109" s="87"/>
      <c r="M109" s="87">
        <f>-4866425.79-82652.92</f>
        <v>-4949078.71</v>
      </c>
      <c r="N109" s="87"/>
      <c r="O109" s="87">
        <f>-10294343.38+138298.67</f>
        <v>-10156044.710000001</v>
      </c>
      <c r="P109" s="87"/>
      <c r="Q109" s="87">
        <v>0</v>
      </c>
      <c r="R109" s="87"/>
      <c r="S109" s="87">
        <f>SUM(D109:Q109)</f>
        <v>-128775463.72</v>
      </c>
    </row>
    <row r="110" spans="1:20" s="67" customFormat="1" ht="19.5" customHeight="1" thickBot="1">
      <c r="B110" s="78" t="s">
        <v>209</v>
      </c>
      <c r="C110" s="89"/>
      <c r="D110" s="101">
        <f>SUM(D108:D109)</f>
        <v>703369.72</v>
      </c>
      <c r="E110" s="87"/>
      <c r="F110" s="101">
        <f>SUM(F108:F109)</f>
        <v>5370370.71</v>
      </c>
      <c r="G110" s="87"/>
      <c r="H110" s="101">
        <f>SUM(H108:H109)</f>
        <v>50060162.009999998</v>
      </c>
      <c r="I110" s="87"/>
      <c r="J110" s="87"/>
      <c r="K110" s="101">
        <f>SUM(K108:K109)</f>
        <v>156782394.68000001</v>
      </c>
      <c r="L110" s="87"/>
      <c r="M110" s="101">
        <f>SUM(M108:M109)</f>
        <v>1243649.1500000004</v>
      </c>
      <c r="N110" s="87"/>
      <c r="O110" s="101">
        <f>SUM(O108:O109)</f>
        <v>8529408.9499999993</v>
      </c>
      <c r="P110" s="87"/>
      <c r="Q110" s="101">
        <f>SUM(Q108:Q109)</f>
        <v>10781173.9</v>
      </c>
      <c r="R110" s="87"/>
      <c r="S110" s="101">
        <f>SUM(S108:S109)</f>
        <v>233470529.12000003</v>
      </c>
    </row>
    <row r="111" spans="1:20" s="67" customFormat="1" ht="19.5" customHeight="1" thickTop="1">
      <c r="B111" s="75"/>
      <c r="C111" s="75"/>
      <c r="D111" s="75"/>
      <c r="E111" s="75"/>
      <c r="F111" s="75"/>
      <c r="G111" s="75"/>
      <c r="H111" s="75"/>
      <c r="I111" s="75"/>
      <c r="J111" s="75"/>
      <c r="K111" s="75"/>
      <c r="L111" s="75"/>
      <c r="M111" s="75"/>
      <c r="N111" s="75"/>
      <c r="O111" s="75"/>
      <c r="P111" s="75"/>
      <c r="Q111" s="75"/>
      <c r="R111" s="75"/>
      <c r="S111" s="75"/>
    </row>
    <row r="112" spans="1:20" s="60" customFormat="1" ht="19.5" customHeight="1">
      <c r="B112" s="623" t="s">
        <v>100</v>
      </c>
      <c r="C112" s="623"/>
      <c r="D112" s="623"/>
      <c r="E112" s="623"/>
      <c r="F112" s="623"/>
      <c r="G112" s="623"/>
      <c r="H112" s="623"/>
      <c r="I112" s="623"/>
      <c r="J112" s="623"/>
      <c r="K112" s="623"/>
      <c r="L112" s="623"/>
      <c r="M112" s="623"/>
      <c r="N112" s="623"/>
      <c r="O112" s="623"/>
      <c r="P112" s="623"/>
      <c r="Q112" s="623"/>
      <c r="R112" s="623"/>
      <c r="S112" s="623"/>
    </row>
    <row r="113" spans="2:3" s="60" customFormat="1" ht="19.5" customHeight="1"/>
    <row r="114" spans="2:3" s="60" customFormat="1" ht="19.5" customHeight="1">
      <c r="B114" s="78"/>
      <c r="C114" s="78"/>
    </row>
    <row r="115" spans="2:3" s="60" customFormat="1"/>
    <row r="116" spans="2:3" s="60" customFormat="1"/>
    <row r="117" spans="2:3" s="60" customFormat="1"/>
    <row r="118" spans="2:3" s="60" customFormat="1"/>
  </sheetData>
  <mergeCells count="1">
    <mergeCell ref="B112:S112"/>
  </mergeCells>
  <phoneticPr fontId="0" type="noConversion"/>
  <printOptions horizontalCentered="1"/>
  <pageMargins left="0" right="0" top="0" bottom="0" header="0" footer="0"/>
  <pageSetup paperSize="9" scale="62" orientation="landscape" r:id="rId1"/>
  <headerFooter alignWithMargins="0">
    <oddFooter>&amp;L&amp;"Times New Roman Greek,Italic"&amp;11Draft for discussion purposes only&amp;R30</oddFooter>
  </headerFooter>
  <rowBreaks count="1" manualBreakCount="1">
    <brk id="76" max="19" man="1"/>
  </rowBreaks>
  <ignoredErrors>
    <ignoredError sqref="D11 M37:S38 H13 D39:S39 K13 M11 M13 O11 O13 D73 F73 H73 K73 M73 O73 Q73 Q110 D110:O110 H83 D83 D109:Q109 D81:F81 K83 M83 O83 L44:O44 S71:S73 D72:O72 S108:S110 D80:J80 L80:S80 D44:J44" unlockedFormula="1"/>
  </ignoredErrors>
  <legacyDrawing r:id="rId2"/>
</worksheet>
</file>

<file path=xl/worksheets/sheet6.xml><?xml version="1.0" encoding="utf-8"?>
<worksheet xmlns="http://schemas.openxmlformats.org/spreadsheetml/2006/main" xmlns:r="http://schemas.openxmlformats.org/officeDocument/2006/relationships">
  <sheetPr>
    <pageSetUpPr fitToPage="1"/>
  </sheetPr>
  <dimension ref="A2:J14"/>
  <sheetViews>
    <sheetView showGridLines="0" zoomScaleNormal="100" workbookViewId="0">
      <selection activeCell="A2" sqref="A2:I14"/>
    </sheetView>
  </sheetViews>
  <sheetFormatPr defaultColWidth="10.6640625" defaultRowHeight="12.75"/>
  <cols>
    <col min="1" max="1" width="5.83203125" style="106" bestFit="1" customWidth="1"/>
    <col min="2" max="2" width="55" style="106" customWidth="1"/>
    <col min="3" max="3" width="12.5" style="106" customWidth="1"/>
    <col min="4" max="4" width="5" style="106" customWidth="1"/>
    <col min="5" max="5" width="11.83203125" style="106" customWidth="1"/>
    <col min="6" max="6" width="2.83203125" style="106" customWidth="1"/>
    <col min="7" max="7" width="11.5" style="106" customWidth="1"/>
    <col min="8" max="8" width="3.1640625" style="106" customWidth="1"/>
    <col min="9" max="9" width="13" style="106" bestFit="1" customWidth="1"/>
    <col min="10" max="16384" width="10.6640625" style="106"/>
  </cols>
  <sheetData>
    <row r="2" spans="1:10" ht="19.5">
      <c r="A2" s="108">
        <v>10</v>
      </c>
      <c r="B2" s="109" t="s">
        <v>370</v>
      </c>
      <c r="C2" s="109"/>
      <c r="D2" s="109"/>
      <c r="E2" s="109"/>
      <c r="F2" s="110"/>
      <c r="G2" s="110"/>
      <c r="H2" s="110"/>
      <c r="I2" s="110"/>
    </row>
    <row r="3" spans="1:10" ht="19.5" customHeight="1">
      <c r="B3" s="111"/>
      <c r="C3" s="625" t="s">
        <v>1</v>
      </c>
      <c r="D3" s="625"/>
      <c r="E3" s="625"/>
      <c r="F3" s="208"/>
      <c r="G3" s="625" t="s">
        <v>2</v>
      </c>
      <c r="H3" s="626"/>
      <c r="I3" s="626"/>
    </row>
    <row r="4" spans="1:10" ht="15.75">
      <c r="B4" s="68"/>
      <c r="C4" s="241">
        <v>2002</v>
      </c>
      <c r="D4" s="4"/>
      <c r="E4" s="241">
        <v>2001</v>
      </c>
      <c r="G4" s="241">
        <v>2002</v>
      </c>
      <c r="H4" s="4"/>
      <c r="I4" s="241">
        <v>2001</v>
      </c>
    </row>
    <row r="5" spans="1:10" ht="15.75">
      <c r="B5" s="68"/>
      <c r="C5" s="243" t="s">
        <v>378</v>
      </c>
      <c r="D5" s="68"/>
      <c r="E5" s="243" t="s">
        <v>378</v>
      </c>
      <c r="F5" s="68"/>
      <c r="G5" s="243" t="s">
        <v>378</v>
      </c>
      <c r="H5" s="56"/>
      <c r="I5" s="243" t="s">
        <v>378</v>
      </c>
    </row>
    <row r="6" spans="1:10" ht="6.75" customHeight="1">
      <c r="B6" s="68"/>
      <c r="C6" s="68"/>
      <c r="D6" s="68"/>
      <c r="E6" s="68"/>
      <c r="F6" s="68"/>
      <c r="G6" s="56"/>
      <c r="H6" s="56"/>
      <c r="I6" s="56"/>
    </row>
    <row r="7" spans="1:10" s="114" customFormat="1" ht="15" customHeight="1">
      <c r="A7" s="112"/>
      <c r="B7" s="261" t="s">
        <v>80</v>
      </c>
      <c r="C7" s="262">
        <v>0</v>
      </c>
      <c r="D7" s="262"/>
      <c r="E7" s="262">
        <v>0</v>
      </c>
      <c r="F7" s="263"/>
      <c r="G7" s="264">
        <v>6154547.8799999999</v>
      </c>
      <c r="H7" s="265"/>
      <c r="I7" s="264">
        <v>6336308.0499999998</v>
      </c>
    </row>
    <row r="8" spans="1:10" s="114" customFormat="1" ht="15">
      <c r="A8" s="112"/>
      <c r="B8" s="266" t="s">
        <v>24</v>
      </c>
      <c r="C8" s="267">
        <v>0</v>
      </c>
      <c r="D8" s="267"/>
      <c r="E8" s="267">
        <v>0</v>
      </c>
      <c r="F8" s="266"/>
      <c r="G8" s="268">
        <v>0</v>
      </c>
      <c r="H8" s="265"/>
      <c r="I8" s="265">
        <v>-181760.17</v>
      </c>
    </row>
    <row r="9" spans="1:10" hidden="1">
      <c r="A9" s="116"/>
      <c r="B9" s="266" t="s">
        <v>247</v>
      </c>
      <c r="C9" s="267"/>
      <c r="D9" s="267"/>
      <c r="E9" s="267"/>
      <c r="F9" s="266"/>
      <c r="G9" s="269"/>
      <c r="H9" s="269"/>
      <c r="I9" s="265"/>
    </row>
    <row r="10" spans="1:10" hidden="1">
      <c r="A10" s="116"/>
      <c r="B10" s="266" t="s">
        <v>248</v>
      </c>
      <c r="C10" s="267"/>
      <c r="D10" s="267"/>
      <c r="E10" s="267"/>
      <c r="F10" s="266"/>
      <c r="G10" s="265"/>
      <c r="H10" s="265"/>
      <c r="I10" s="265"/>
    </row>
    <row r="11" spans="1:10" hidden="1">
      <c r="A11" s="116"/>
      <c r="B11" s="266" t="s">
        <v>211</v>
      </c>
      <c r="C11" s="267"/>
      <c r="D11" s="267"/>
      <c r="E11" s="267"/>
      <c r="F11" s="266"/>
      <c r="G11" s="265"/>
      <c r="H11" s="265"/>
      <c r="I11" s="265"/>
    </row>
    <row r="12" spans="1:10" ht="12" customHeight="1">
      <c r="A12" s="116"/>
      <c r="B12" s="266" t="s">
        <v>25</v>
      </c>
      <c r="C12" s="270">
        <v>0</v>
      </c>
      <c r="D12" s="267"/>
      <c r="E12" s="270">
        <v>0</v>
      </c>
      <c r="F12" s="266"/>
      <c r="G12" s="264">
        <v>-28217.96</v>
      </c>
      <c r="H12" s="265"/>
      <c r="I12" s="264">
        <v>0</v>
      </c>
    </row>
    <row r="13" spans="1:10" s="114" customFormat="1" ht="20.25" customHeight="1">
      <c r="A13" s="112"/>
      <c r="B13" s="266" t="s">
        <v>79</v>
      </c>
      <c r="C13" s="270">
        <v>0</v>
      </c>
      <c r="D13" s="267"/>
      <c r="E13" s="271">
        <v>0</v>
      </c>
      <c r="F13" s="272"/>
      <c r="G13" s="135">
        <f>SUM(G7:G12)</f>
        <v>6126329.9199999999</v>
      </c>
      <c r="H13" s="70"/>
      <c r="I13" s="135">
        <f>SUM(I7:I12)</f>
        <v>6154547.8799999999</v>
      </c>
    </row>
    <row r="14" spans="1:10" s="114" customFormat="1" ht="61.5" customHeight="1">
      <c r="A14" s="112"/>
      <c r="B14" s="624" t="s">
        <v>195</v>
      </c>
      <c r="C14" s="624"/>
      <c r="D14" s="624"/>
      <c r="E14" s="624"/>
      <c r="F14" s="624"/>
      <c r="G14" s="624"/>
      <c r="H14" s="624"/>
      <c r="I14" s="624"/>
      <c r="J14" s="189"/>
    </row>
  </sheetData>
  <customSheetViews>
    <customSheetView guid="{FEB6A96D-6D61-4258-8225-865A529D5565}" showGridLines="0" fitToPage="1" hiddenRows="1" showRuler="0">
      <selection activeCell="B15" sqref="B15"/>
      <pageMargins left="0.23622047244094491" right="0" top="0.98425196850393704" bottom="0.16" header="0.43307086614173229" footer="0"/>
      <printOptions horizontalCentered="1"/>
      <pageSetup paperSize="9" orientation="portrait" horizontalDpi="300" verticalDpi="300" r:id="rId1"/>
      <headerFooter alignWithMargins="0">
        <oddHeader>&amp;C&amp;"Times New Roman Greek,Bold"&amp;14&amp;UΓνωστοποιήσεις επί των οικονομικών καταστάσεων της Α.Ε Τσιμέντων Τιτάν</oddHeader>
        <oddFooter>&amp;L&amp;"Times New Roman Greek,Italic"&amp;8Δ.Ο.Π.Ε / Υ.Ε.Λ.Π_&amp;F_&amp;A_&amp;D_&amp;T&amp;R&amp;P/&amp;N</oddFooter>
      </headerFooter>
    </customSheetView>
  </customSheetViews>
  <mergeCells count="3">
    <mergeCell ref="B14:I14"/>
    <mergeCell ref="C3:E3"/>
    <mergeCell ref="G3:I3"/>
  </mergeCells>
  <phoneticPr fontId="0" type="noConversion"/>
  <dataValidations count="3">
    <dataValidation allowBlank="1" showInputMessage="1" showErrorMessage="1" prompt="εισάγετε τα ποσό με ΘΕΤΙΚΟ πρόσημο αν είναι κέρδος_x000a_με ΑΡΝΗΤΙΚΟ αν είναι ζημιά" sqref="G8:I8"/>
    <dataValidation type="decimal" operator="greaterThan" allowBlank="1" showInputMessage="1" showErrorMessage="1" errorTitle="Λάθος Καταχώρηση" error="Μόνο θετικά ποσά" prompt="εισάγετε το ποσό με ΘΕΤΙΚΟ πρόσημο" sqref="G9:I9">
      <formula1>0</formula1>
    </dataValidation>
    <dataValidation type="decimal" operator="lessThan" allowBlank="1" showInputMessage="1" showErrorMessage="1" errorTitle="Λάθος Καταχώρηση" error="Μόνο θετικά ποσά" prompt="εισάγετε το ποσό με ΑΡΝΗΤΙΚΟ πρόσημο" sqref="G10:I10">
      <formula1>0</formula1>
    </dataValidation>
  </dataValidations>
  <printOptions horizontalCentered="1"/>
  <pageMargins left="0.73619999999999997" right="0" top="0.98419999999999996" bottom="0.16" header="0.433" footer="0"/>
  <pageSetup paperSize="9" scale="79" orientation="portrait" draft="1" r:id="rId2"/>
  <headerFooter alignWithMargins="0">
    <oddHeader>&amp;L&amp;14Notes to the annual financial statements for the year ended 31 December 2002</oddHeader>
    <oddFooter>&amp;L&amp;"Times New Roman Greek,Italic"&amp;11Draft for discussion purposes only</oddFooter>
  </headerFooter>
</worksheet>
</file>

<file path=xl/worksheets/sheet7.xml><?xml version="1.0" encoding="utf-8"?>
<worksheet xmlns="http://schemas.openxmlformats.org/spreadsheetml/2006/main" xmlns:r="http://schemas.openxmlformats.org/officeDocument/2006/relationships">
  <sheetPr>
    <pageSetUpPr fitToPage="1"/>
  </sheetPr>
  <dimension ref="A2:K32"/>
  <sheetViews>
    <sheetView showGridLines="0" topLeftCell="A9" zoomScaleNormal="100" workbookViewId="0">
      <selection activeCell="A4" sqref="A4:J18"/>
    </sheetView>
  </sheetViews>
  <sheetFormatPr defaultColWidth="10.6640625" defaultRowHeight="12.75"/>
  <cols>
    <col min="1" max="1" width="5.6640625" style="58" bestFit="1" customWidth="1"/>
    <col min="2" max="2" width="28" style="58" customWidth="1"/>
    <col min="3" max="3" width="17" style="58" customWidth="1"/>
    <col min="4" max="4" width="2.5" style="58" customWidth="1"/>
    <col min="5" max="5" width="15.33203125" style="58" customWidth="1"/>
    <col min="6" max="6" width="2.6640625" style="58" customWidth="1"/>
    <col min="7" max="7" width="13" style="58" bestFit="1" customWidth="1"/>
    <col min="8" max="8" width="3.5" style="58" customWidth="1"/>
    <col min="9" max="9" width="13" style="58" bestFit="1" customWidth="1"/>
    <col min="10" max="11" width="15" style="58" customWidth="1"/>
    <col min="12" max="16384" width="10.6640625" style="58"/>
  </cols>
  <sheetData>
    <row r="2" spans="1:11" ht="12.75" customHeight="1"/>
    <row r="3" spans="1:11" ht="6" customHeight="1">
      <c r="B3" s="120"/>
      <c r="C3" s="120"/>
      <c r="D3" s="120"/>
      <c r="E3" s="120"/>
      <c r="F3" s="120"/>
      <c r="G3" s="72"/>
      <c r="H3" s="72"/>
    </row>
    <row r="4" spans="1:11" ht="24.75" customHeight="1">
      <c r="A4" s="121">
        <v>12</v>
      </c>
      <c r="B4" s="627" t="s">
        <v>307</v>
      </c>
      <c r="C4" s="627"/>
      <c r="D4" s="627"/>
      <c r="E4" s="627"/>
      <c r="F4" s="627"/>
      <c r="G4" s="627"/>
      <c r="H4" s="627"/>
      <c r="I4" s="627"/>
      <c r="J4" s="122"/>
      <c r="K4" s="122"/>
    </row>
    <row r="5" spans="1:11" s="124" customFormat="1" ht="15">
      <c r="A5" s="123"/>
      <c r="B5" s="72"/>
      <c r="C5" s="72"/>
      <c r="D5" s="72"/>
      <c r="E5" s="72"/>
      <c r="F5" s="72"/>
      <c r="G5" s="72"/>
      <c r="H5" s="72"/>
      <c r="I5" s="72"/>
      <c r="J5" s="72"/>
      <c r="K5" s="72"/>
    </row>
    <row r="6" spans="1:11" s="124" customFormat="1" ht="15.75">
      <c r="A6" s="123"/>
      <c r="B6" s="72"/>
      <c r="C6" s="630" t="s">
        <v>1</v>
      </c>
      <c r="D6" s="630"/>
      <c r="E6" s="630"/>
      <c r="F6" s="97"/>
      <c r="G6" s="630" t="s">
        <v>2</v>
      </c>
      <c r="H6" s="630"/>
      <c r="I6" s="630"/>
      <c r="J6" s="72"/>
      <c r="K6" s="72"/>
    </row>
    <row r="7" spans="1:11" s="125" customFormat="1" ht="15.75">
      <c r="A7" s="65"/>
      <c r="B7" s="66"/>
      <c r="C7" s="242">
        <v>2002</v>
      </c>
      <c r="D7" s="4"/>
      <c r="E7" s="242">
        <v>2001</v>
      </c>
      <c r="F7" s="71"/>
      <c r="G7" s="242">
        <v>2002</v>
      </c>
      <c r="H7" s="4"/>
      <c r="I7" s="242">
        <v>2001</v>
      </c>
      <c r="J7" s="10"/>
      <c r="K7" s="10"/>
    </row>
    <row r="8" spans="1:11" s="125" customFormat="1" ht="15.75">
      <c r="A8" s="65"/>
      <c r="B8" s="66"/>
      <c r="C8" s="81" t="s">
        <v>378</v>
      </c>
      <c r="D8" s="66"/>
      <c r="E8" s="81" t="s">
        <v>378</v>
      </c>
      <c r="F8" s="71"/>
      <c r="G8" s="81" t="s">
        <v>378</v>
      </c>
      <c r="H8" s="4"/>
      <c r="I8" s="81" t="s">
        <v>378</v>
      </c>
      <c r="J8" s="10"/>
      <c r="K8" s="10"/>
    </row>
    <row r="9" spans="1:11" s="125" customFormat="1" ht="15.75">
      <c r="A9" s="65"/>
      <c r="B9" s="66"/>
      <c r="C9" s="66"/>
      <c r="D9" s="66"/>
      <c r="E9" s="66"/>
      <c r="F9" s="71"/>
      <c r="G9" s="54"/>
      <c r="H9" s="4"/>
      <c r="I9" s="54"/>
      <c r="J9" s="10"/>
      <c r="K9" s="10"/>
    </row>
    <row r="10" spans="1:11" s="125" customFormat="1" ht="15">
      <c r="A10" s="65"/>
      <c r="B10" s="153" t="s">
        <v>80</v>
      </c>
      <c r="C10" s="213">
        <v>5446096.6200000001</v>
      </c>
      <c r="D10" s="213"/>
      <c r="E10" s="213">
        <v>5030389.1500000004</v>
      </c>
      <c r="F10" s="273"/>
      <c r="G10" s="214">
        <v>1461158.08</v>
      </c>
      <c r="H10" s="274"/>
      <c r="I10" s="275">
        <v>823658.79</v>
      </c>
      <c r="J10" s="10"/>
      <c r="K10" s="10"/>
    </row>
    <row r="11" spans="1:11" s="125" customFormat="1" ht="15">
      <c r="A11" s="65"/>
      <c r="B11" s="153" t="s">
        <v>77</v>
      </c>
      <c r="C11" s="213">
        <v>4159488.63</v>
      </c>
      <c r="D11" s="213"/>
      <c r="E11" s="213">
        <v>33006136.66</v>
      </c>
      <c r="F11" s="273"/>
      <c r="G11" s="276">
        <v>183387.58</v>
      </c>
      <c r="H11" s="274"/>
      <c r="I11" s="275">
        <v>637499.29</v>
      </c>
      <c r="J11" s="10"/>
      <c r="K11" s="10"/>
    </row>
    <row r="12" spans="1:11" s="125" customFormat="1" ht="15">
      <c r="A12" s="65"/>
      <c r="B12" s="153" t="s">
        <v>78</v>
      </c>
      <c r="C12" s="55">
        <v>-2688243.57</v>
      </c>
      <c r="D12" s="213"/>
      <c r="E12" s="55">
        <v>-32590429</v>
      </c>
      <c r="F12" s="273"/>
      <c r="G12" s="276">
        <v>-706664.72</v>
      </c>
      <c r="H12" s="274"/>
      <c r="I12" s="275">
        <v>0</v>
      </c>
      <c r="J12" s="10"/>
      <c r="K12" s="10"/>
    </row>
    <row r="13" spans="1:11" s="125" customFormat="1" ht="12.75" customHeight="1">
      <c r="A13" s="65"/>
      <c r="B13" s="277"/>
      <c r="C13" s="214"/>
      <c r="D13" s="214"/>
      <c r="E13" s="214"/>
      <c r="F13" s="273"/>
      <c r="G13" s="278"/>
      <c r="H13" s="274"/>
      <c r="I13" s="279"/>
      <c r="J13" s="10"/>
      <c r="K13" s="10"/>
    </row>
    <row r="14" spans="1:11" s="67" customFormat="1" ht="15">
      <c r="A14" s="72"/>
      <c r="B14" s="153" t="s">
        <v>79</v>
      </c>
      <c r="C14" s="55">
        <f>SUM(C10:C13)</f>
        <v>6917341.6799999997</v>
      </c>
      <c r="D14" s="213"/>
      <c r="E14" s="55">
        <f>SUM(E10:E13)</f>
        <v>5446096.8100000024</v>
      </c>
      <c r="F14" s="280"/>
      <c r="G14" s="177">
        <f>SUM(G10:G12)</f>
        <v>937880.94000000018</v>
      </c>
      <c r="H14" s="176"/>
      <c r="I14" s="126">
        <f>SUM(I10:I12)</f>
        <v>1461158.08</v>
      </c>
      <c r="J14" s="73"/>
      <c r="K14" s="73"/>
    </row>
    <row r="15" spans="1:11" s="67" customFormat="1" ht="9.75" customHeight="1">
      <c r="A15" s="72"/>
      <c r="B15" s="57"/>
      <c r="C15" s="57"/>
      <c r="D15" s="57"/>
      <c r="E15" s="57"/>
      <c r="F15" s="72"/>
      <c r="G15" s="117"/>
      <c r="H15" s="117"/>
      <c r="I15" s="117"/>
      <c r="J15" s="73"/>
      <c r="K15" s="73"/>
    </row>
    <row r="16" spans="1:11">
      <c r="B16" s="59"/>
      <c r="C16" s="59"/>
      <c r="D16" s="59"/>
      <c r="E16" s="59"/>
      <c r="F16" s="59"/>
    </row>
    <row r="18" spans="2:11" ht="114.75" customHeight="1">
      <c r="B18" s="631" t="s">
        <v>29</v>
      </c>
      <c r="C18" s="631"/>
      <c r="D18" s="631"/>
      <c r="E18" s="631"/>
      <c r="F18" s="631"/>
      <c r="G18" s="631"/>
      <c r="H18" s="631"/>
      <c r="I18" s="631"/>
      <c r="J18" s="281"/>
      <c r="K18" s="281"/>
    </row>
    <row r="19" spans="2:11">
      <c r="B19" s="59"/>
      <c r="C19" s="59"/>
      <c r="D19" s="59"/>
      <c r="E19" s="59"/>
    </row>
    <row r="20" spans="2:11">
      <c r="B20" s="59"/>
      <c r="C20" s="59"/>
      <c r="D20" s="59"/>
      <c r="E20" s="59"/>
    </row>
    <row r="21" spans="2:11">
      <c r="B21" s="59"/>
      <c r="C21" s="59"/>
      <c r="D21" s="59"/>
      <c r="E21" s="59"/>
    </row>
    <row r="22" spans="2:11">
      <c r="B22" s="59"/>
      <c r="C22" s="59"/>
      <c r="D22" s="59"/>
      <c r="E22" s="59"/>
    </row>
    <row r="23" spans="2:11">
      <c r="B23" s="59"/>
      <c r="C23" s="59"/>
      <c r="D23" s="59"/>
      <c r="E23" s="59"/>
    </row>
    <row r="24" spans="2:11">
      <c r="B24" s="59"/>
      <c r="C24" s="59"/>
      <c r="D24" s="59"/>
      <c r="E24" s="59"/>
    </row>
    <row r="26" spans="2:11" ht="123.75" customHeight="1">
      <c r="B26" s="628"/>
      <c r="C26" s="628"/>
      <c r="D26" s="628"/>
      <c r="E26" s="628"/>
      <c r="F26" s="629"/>
      <c r="G26" s="629"/>
      <c r="H26" s="629"/>
      <c r="I26" s="629"/>
    </row>
    <row r="27" spans="2:11" ht="47.25" customHeight="1">
      <c r="B27" s="59"/>
      <c r="C27" s="59"/>
      <c r="D27" s="59"/>
      <c r="E27" s="59"/>
      <c r="F27" s="59"/>
      <c r="G27" s="59"/>
      <c r="H27" s="59"/>
      <c r="I27" s="59"/>
    </row>
    <row r="28" spans="2:11">
      <c r="B28" s="59"/>
      <c r="C28" s="59"/>
      <c r="D28" s="59"/>
      <c r="E28" s="59"/>
      <c r="F28" s="59"/>
      <c r="G28" s="59"/>
      <c r="H28" s="59"/>
      <c r="I28" s="59"/>
    </row>
    <row r="29" spans="2:11">
      <c r="B29" s="59"/>
      <c r="C29" s="59"/>
      <c r="D29" s="59"/>
      <c r="E29" s="59"/>
      <c r="F29" s="59"/>
      <c r="G29" s="59"/>
      <c r="H29" s="59"/>
      <c r="I29" s="59"/>
    </row>
    <row r="30" spans="2:11">
      <c r="B30" s="59"/>
      <c r="C30" s="59"/>
      <c r="D30" s="59"/>
      <c r="E30" s="59"/>
      <c r="F30" s="59"/>
      <c r="G30" s="59"/>
      <c r="H30" s="59"/>
      <c r="I30" s="59"/>
    </row>
    <row r="31" spans="2:11">
      <c r="B31" s="59"/>
      <c r="C31" s="59"/>
      <c r="D31" s="59"/>
      <c r="E31" s="59"/>
      <c r="F31" s="59"/>
      <c r="G31" s="59"/>
      <c r="H31" s="59"/>
      <c r="I31" s="59"/>
    </row>
    <row r="32" spans="2:11">
      <c r="B32" s="59"/>
      <c r="C32" s="59"/>
      <c r="D32" s="59"/>
      <c r="E32" s="59"/>
      <c r="F32" s="59"/>
      <c r="G32" s="59"/>
      <c r="H32" s="59"/>
      <c r="I32" s="59"/>
    </row>
  </sheetData>
  <customSheetViews>
    <customSheetView guid="{FEB6A96D-6D61-4258-8225-865A529D5565}" showGridLines="0" fitToPage="1" hiddenRows="1" showRuler="0">
      <selection activeCell="B11" sqref="B11"/>
      <pageMargins left="0" right="0" top="0.98425196850393704" bottom="0" header="0.43307086614173229" footer="0"/>
      <printOptions horizontalCentered="1"/>
      <pageSetup paperSize="9" orientation="portrait" horizontalDpi="300" verticalDpi="300" r:id="rId1"/>
      <headerFooter alignWithMargins="0">
        <oddHeader>&amp;C&amp;"Times New Roman Greek,Bold"&amp;14&amp;UΓνωστοποιήσεις επί των οικονομικών καταστάσεων της Α.Ε Τσιμέντων Τιτάν</oddHeader>
        <oddFooter>&amp;L&amp;"Times New Roman Greek,Italic"&amp;8Δ.Ο.Π.Ε / Υ.Ε.Λ.Π_&amp;F_&amp;A_&amp;D_&amp;T&amp;R&amp;P/&amp;N</oddFooter>
      </headerFooter>
    </customSheetView>
  </customSheetViews>
  <mergeCells count="5">
    <mergeCell ref="B4:I4"/>
    <mergeCell ref="B26:I26"/>
    <mergeCell ref="C6:E6"/>
    <mergeCell ref="G6:I6"/>
    <mergeCell ref="B18:I18"/>
  </mergeCells>
  <phoneticPr fontId="0" type="noConversion"/>
  <dataValidations disablePrompts="1" count="1">
    <dataValidation allowBlank="1" showInputMessage="1" showErrorMessage="1" promptTitle="Εισαγωγή ιστορικής ισοτιμίας" prompt="Εισάγετε την ιστορική ισοτιμία κτήσης της επένδυσης (σε τρία δεκαδικά)... Εισάγετε 1 εάν πρόκειται για Ευρώ!" sqref="H7:H13 D7"/>
  </dataValidations>
  <printOptions horizontalCentered="1"/>
  <pageMargins left="0.73619999999999997" right="0" top="0.98419999999999996" bottom="0.16" header="0.433" footer="0"/>
  <pageSetup paperSize="9" scale="79" orientation="portrait" draft="1" r:id="rId2"/>
  <headerFooter alignWithMargins="0">
    <oddHeader>&amp;L&amp;14Notes to the annual financial statements for the year ended 31 December 2002</oddHeader>
    <oddFooter>&amp;L&amp;"Times New Roman Greek,Italic"&amp;11Draft for discussion purposes only</oddFooter>
  </headerFooter>
</worksheet>
</file>

<file path=xl/worksheets/sheet8.xml><?xml version="1.0" encoding="utf-8"?>
<worksheet xmlns="http://schemas.openxmlformats.org/spreadsheetml/2006/main" xmlns:r="http://schemas.openxmlformats.org/officeDocument/2006/relationships">
  <sheetPr>
    <pageSetUpPr fitToPage="1"/>
  </sheetPr>
  <dimension ref="A3:I44"/>
  <sheetViews>
    <sheetView showGridLines="0" topLeftCell="A6" zoomScaleNormal="100" workbookViewId="0">
      <selection activeCell="A3" sqref="A3:I27"/>
    </sheetView>
  </sheetViews>
  <sheetFormatPr defaultColWidth="10.6640625" defaultRowHeight="12.75"/>
  <cols>
    <col min="1" max="1" width="5.83203125" style="106" customWidth="1"/>
    <col min="2" max="2" width="53.5" style="106" customWidth="1"/>
    <col min="3" max="3" width="19.5" style="106" customWidth="1"/>
    <col min="4" max="4" width="3.1640625" style="106" customWidth="1"/>
    <col min="5" max="5" width="18.1640625" style="106" bestFit="1" customWidth="1"/>
    <col min="6" max="6" width="2.1640625" style="106" customWidth="1"/>
    <col min="7" max="7" width="14.6640625" style="106" bestFit="1" customWidth="1"/>
    <col min="8" max="8" width="3.6640625" style="106" customWidth="1"/>
    <col min="9" max="9" width="14.6640625" style="106" bestFit="1" customWidth="1"/>
    <col min="10" max="16384" width="10.6640625" style="106"/>
  </cols>
  <sheetData>
    <row r="3" spans="1:9" s="114" customFormat="1" ht="18.75">
      <c r="A3" s="128">
        <v>14</v>
      </c>
      <c r="B3" s="119" t="s">
        <v>241</v>
      </c>
      <c r="C3" s="119"/>
      <c r="D3" s="119"/>
      <c r="E3" s="119"/>
      <c r="F3" s="119"/>
      <c r="G3" s="632"/>
      <c r="H3" s="632"/>
      <c r="I3" s="632"/>
    </row>
    <row r="4" spans="1:9" s="114" customFormat="1" ht="18.75">
      <c r="A4" s="128"/>
      <c r="B4" s="119"/>
      <c r="C4" s="119"/>
      <c r="D4" s="119"/>
      <c r="E4" s="119"/>
      <c r="F4" s="119"/>
      <c r="G4" s="115"/>
      <c r="H4" s="115"/>
      <c r="I4" s="115"/>
    </row>
    <row r="5" spans="1:9" s="114" customFormat="1" ht="18.75">
      <c r="A5" s="128"/>
      <c r="B5" s="119"/>
      <c r="C5" s="625" t="s">
        <v>1</v>
      </c>
      <c r="D5" s="625"/>
      <c r="E5" s="625"/>
      <c r="F5" s="208"/>
      <c r="G5" s="635" t="s">
        <v>2</v>
      </c>
      <c r="H5" s="635"/>
      <c r="I5" s="635"/>
    </row>
    <row r="6" spans="1:9" s="114" customFormat="1" ht="15.75">
      <c r="A6" s="112"/>
      <c r="B6" s="132"/>
      <c r="C6" s="4">
        <v>2002</v>
      </c>
      <c r="D6" s="56"/>
      <c r="E6" s="4">
        <v>2001</v>
      </c>
      <c r="F6" s="132"/>
      <c r="G6" s="4">
        <v>2002</v>
      </c>
      <c r="H6" s="56"/>
      <c r="I6" s="4">
        <v>2001</v>
      </c>
    </row>
    <row r="7" spans="1:9" s="114" customFormat="1" ht="15.75">
      <c r="A7" s="112"/>
      <c r="B7" s="132"/>
      <c r="C7" s="164" t="s">
        <v>378</v>
      </c>
      <c r="D7" s="132"/>
      <c r="E7" s="164" t="s">
        <v>378</v>
      </c>
      <c r="F7" s="132"/>
      <c r="G7" s="164" t="s">
        <v>378</v>
      </c>
      <c r="H7" s="56"/>
      <c r="I7" s="164" t="s">
        <v>378</v>
      </c>
    </row>
    <row r="8" spans="1:9" s="114" customFormat="1" ht="15.75">
      <c r="A8" s="112"/>
      <c r="B8" s="132" t="s">
        <v>242</v>
      </c>
      <c r="C8" s="132"/>
      <c r="D8" s="132"/>
      <c r="E8" s="132"/>
      <c r="F8" s="132"/>
      <c r="G8" s="56"/>
      <c r="H8" s="56"/>
      <c r="I8" s="56"/>
    </row>
    <row r="9" spans="1:9" s="114" customFormat="1" ht="15">
      <c r="A9" s="112"/>
      <c r="B9" s="266" t="s">
        <v>81</v>
      </c>
      <c r="C9" s="214">
        <v>18212521.280000001</v>
      </c>
      <c r="D9" s="214"/>
      <c r="E9" s="214">
        <v>19703835.850000001</v>
      </c>
      <c r="F9" s="266"/>
      <c r="G9" s="265">
        <v>6809573.8799999999</v>
      </c>
      <c r="H9" s="265"/>
      <c r="I9" s="265">
        <v>5037888.32</v>
      </c>
    </row>
    <row r="10" spans="1:9" s="114" customFormat="1" ht="15">
      <c r="A10" s="112"/>
      <c r="B10" s="266" t="s">
        <v>200</v>
      </c>
      <c r="C10" s="214">
        <v>61615404.969999999</v>
      </c>
      <c r="D10" s="214"/>
      <c r="E10" s="214">
        <v>62215837.469999999</v>
      </c>
      <c r="F10" s="266"/>
      <c r="G10" s="265">
        <v>31558726.82</v>
      </c>
      <c r="H10" s="265"/>
      <c r="I10" s="265">
        <v>35422816.869999997</v>
      </c>
    </row>
    <row r="11" spans="1:9" s="114" customFormat="1" ht="15">
      <c r="A11" s="112"/>
      <c r="B11" s="266" t="s">
        <v>82</v>
      </c>
      <c r="C11" s="214">
        <v>19102947.550000001</v>
      </c>
      <c r="D11" s="214"/>
      <c r="E11" s="214">
        <v>19079096.289999999</v>
      </c>
      <c r="F11" s="266"/>
      <c r="G11" s="265">
        <v>6824921.0800000001</v>
      </c>
      <c r="H11" s="265"/>
      <c r="I11" s="265">
        <v>8339896.4100000001</v>
      </c>
    </row>
    <row r="12" spans="1:9" s="114" customFormat="1" ht="15">
      <c r="A12" s="112"/>
      <c r="B12" s="266" t="s">
        <v>66</v>
      </c>
      <c r="C12" s="283">
        <f>24787890.52+5810676.43</f>
        <v>30598566.949999999</v>
      </c>
      <c r="D12" s="214"/>
      <c r="E12" s="283">
        <f>26335341.72+5804456.56</f>
        <v>32139798.279999997</v>
      </c>
      <c r="F12" s="266"/>
      <c r="G12" s="265">
        <f>5810955.16+898991.13</f>
        <v>6709946.29</v>
      </c>
      <c r="H12" s="265"/>
      <c r="I12" s="265">
        <f>5634905.82+438180.19</f>
        <v>6073086.0100000007</v>
      </c>
    </row>
    <row r="13" spans="1:9" s="114" customFormat="1" ht="15">
      <c r="A13" s="112"/>
      <c r="B13" s="272"/>
      <c r="C13" s="215">
        <f>SUM(C9:C12)</f>
        <v>129529440.75</v>
      </c>
      <c r="D13" s="215"/>
      <c r="E13" s="215">
        <f>SUM(E9:E12)</f>
        <v>133138567.88999999</v>
      </c>
      <c r="F13" s="272"/>
      <c r="G13" s="178">
        <f>SUM(G9:G12)</f>
        <v>51903168.07</v>
      </c>
      <c r="H13" s="70"/>
      <c r="I13" s="178">
        <f>SUM(I9:I12)</f>
        <v>54873687.609999992</v>
      </c>
    </row>
    <row r="14" spans="1:9" s="114" customFormat="1" ht="15">
      <c r="A14" s="112"/>
      <c r="B14" s="266"/>
      <c r="C14" s="214"/>
      <c r="D14" s="214"/>
      <c r="E14" s="214"/>
      <c r="F14" s="266"/>
      <c r="G14" s="70"/>
      <c r="H14" s="70"/>
      <c r="I14" s="70"/>
    </row>
    <row r="15" spans="1:9" s="114" customFormat="1" ht="3.75" customHeight="1">
      <c r="A15" s="112"/>
      <c r="B15" s="272"/>
      <c r="C15" s="215"/>
      <c r="D15" s="215"/>
      <c r="E15" s="215"/>
      <c r="F15" s="272"/>
      <c r="G15" s="70"/>
      <c r="H15" s="70"/>
      <c r="I15" s="70"/>
    </row>
    <row r="16" spans="1:9" s="114" customFormat="1" ht="15" hidden="1">
      <c r="A16" s="112"/>
      <c r="B16" s="266" t="s">
        <v>252</v>
      </c>
      <c r="C16" s="214"/>
      <c r="D16" s="214"/>
      <c r="E16" s="214"/>
      <c r="F16" s="266"/>
      <c r="G16" s="269"/>
      <c r="H16" s="269"/>
      <c r="I16" s="269"/>
    </row>
    <row r="17" spans="1:9" s="114" customFormat="1" ht="24">
      <c r="A17" s="112"/>
      <c r="B17" s="266" t="s">
        <v>26</v>
      </c>
      <c r="C17" s="283">
        <v>-4098642.96</v>
      </c>
      <c r="D17" s="214"/>
      <c r="E17" s="283">
        <v>-4098642.96</v>
      </c>
      <c r="F17" s="266"/>
      <c r="G17" s="284">
        <v>-4098642.96</v>
      </c>
      <c r="H17" s="269"/>
      <c r="I17" s="284">
        <v>-4098642.96</v>
      </c>
    </row>
    <row r="18" spans="1:9" s="114" customFormat="1" ht="15" hidden="1">
      <c r="A18" s="112"/>
      <c r="B18" s="266" t="s">
        <v>253</v>
      </c>
      <c r="C18" s="214"/>
      <c r="D18" s="214"/>
      <c r="E18" s="214"/>
      <c r="F18" s="266"/>
      <c r="G18" s="269"/>
      <c r="H18" s="269"/>
      <c r="I18" s="269"/>
    </row>
    <row r="19" spans="1:9" s="114" customFormat="1" ht="15" hidden="1">
      <c r="A19" s="112"/>
      <c r="B19" s="266" t="s">
        <v>254</v>
      </c>
      <c r="C19" s="214"/>
      <c r="D19" s="214"/>
      <c r="E19" s="214"/>
      <c r="F19" s="266"/>
      <c r="G19" s="269"/>
      <c r="H19" s="269"/>
      <c r="I19" s="269"/>
    </row>
    <row r="20" spans="1:9" hidden="1">
      <c r="B20" s="266" t="s">
        <v>243</v>
      </c>
      <c r="C20" s="214"/>
      <c r="D20" s="214"/>
      <c r="E20" s="214"/>
      <c r="F20" s="266"/>
      <c r="G20" s="269"/>
      <c r="H20" s="269"/>
      <c r="I20" s="269"/>
    </row>
    <row r="21" spans="1:9" ht="8.25" customHeight="1">
      <c r="B21" s="266"/>
      <c r="C21" s="214"/>
      <c r="D21" s="214"/>
      <c r="E21" s="214"/>
      <c r="F21" s="266"/>
      <c r="G21" s="285"/>
      <c r="H21" s="269"/>
      <c r="I21" s="285"/>
    </row>
    <row r="22" spans="1:9">
      <c r="B22" s="286"/>
      <c r="C22" s="216">
        <f>SUM(C13:C21)</f>
        <v>125430797.79000001</v>
      </c>
      <c r="D22" s="215"/>
      <c r="E22" s="216">
        <f>SUM(E13:E21)</f>
        <v>129039924.92999999</v>
      </c>
      <c r="F22" s="286"/>
      <c r="G22" s="136">
        <f>+G13+SUM(G16:G20)</f>
        <v>47804525.109999999</v>
      </c>
      <c r="H22" s="70"/>
      <c r="I22" s="136">
        <f>+I13+SUM(I16:I20)</f>
        <v>50775044.649999991</v>
      </c>
    </row>
    <row r="23" spans="1:9">
      <c r="B23" s="287"/>
      <c r="C23" s="287"/>
      <c r="D23" s="287"/>
      <c r="E23" s="287"/>
      <c r="F23" s="287"/>
      <c r="G23" s="280"/>
      <c r="H23" s="280"/>
      <c r="I23" s="288"/>
    </row>
    <row r="24" spans="1:9">
      <c r="B24" s="288"/>
      <c r="C24" s="288"/>
      <c r="D24" s="288"/>
      <c r="E24" s="288"/>
      <c r="F24" s="288"/>
      <c r="G24" s="288"/>
      <c r="H24" s="288"/>
      <c r="I24" s="288"/>
    </row>
    <row r="25" spans="1:9" hidden="1">
      <c r="B25" s="289" t="s">
        <v>255</v>
      </c>
      <c r="C25" s="289"/>
      <c r="D25" s="289"/>
      <c r="E25" s="289"/>
      <c r="F25" s="289"/>
      <c r="G25" s="288"/>
      <c r="H25" s="288"/>
      <c r="I25" s="288"/>
    </row>
    <row r="26" spans="1:9">
      <c r="B26" s="633" t="s">
        <v>5</v>
      </c>
      <c r="C26" s="633"/>
      <c r="D26" s="633"/>
      <c r="E26" s="633"/>
      <c r="F26" s="633"/>
      <c r="G26" s="633"/>
      <c r="H26" s="633"/>
      <c r="I26" s="633"/>
    </row>
    <row r="27" spans="1:9">
      <c r="B27" s="633"/>
      <c r="C27" s="633"/>
      <c r="D27" s="633"/>
      <c r="E27" s="633"/>
      <c r="F27" s="633"/>
      <c r="G27" s="633"/>
      <c r="H27" s="633"/>
      <c r="I27" s="633"/>
    </row>
    <row r="29" spans="1:9" ht="31.5" hidden="1">
      <c r="B29" s="119" t="s">
        <v>256</v>
      </c>
      <c r="C29" s="119"/>
      <c r="D29" s="119"/>
      <c r="E29" s="119"/>
      <c r="F29" s="119"/>
      <c r="G29" s="56" t="s">
        <v>246</v>
      </c>
      <c r="H29" s="56"/>
      <c r="I29" s="56" t="s">
        <v>251</v>
      </c>
    </row>
    <row r="30" spans="1:9" ht="14.25" hidden="1">
      <c r="B30" s="133" t="s">
        <v>240</v>
      </c>
      <c r="C30" s="133"/>
      <c r="D30" s="133"/>
      <c r="E30" s="133"/>
      <c r="F30" s="133"/>
      <c r="G30" s="40"/>
      <c r="H30" s="40"/>
      <c r="I30" s="40"/>
    </row>
    <row r="31" spans="1:9" ht="14.25" hidden="1">
      <c r="B31" s="130" t="s">
        <v>257</v>
      </c>
      <c r="C31" s="130"/>
      <c r="D31" s="130"/>
      <c r="E31" s="130"/>
      <c r="F31" s="130"/>
      <c r="G31" s="134"/>
      <c r="H31" s="134"/>
      <c r="I31" s="134"/>
    </row>
    <row r="32" spans="1:9" ht="14.25" hidden="1">
      <c r="B32" s="130" t="s">
        <v>258</v>
      </c>
      <c r="C32" s="130"/>
      <c r="D32" s="130"/>
      <c r="E32" s="130"/>
      <c r="F32" s="130"/>
      <c r="G32" s="134"/>
      <c r="H32" s="134"/>
      <c r="I32" s="134"/>
    </row>
    <row r="33" spans="2:9" ht="14.25" hidden="1">
      <c r="B33" s="130" t="s">
        <v>259</v>
      </c>
      <c r="C33" s="130"/>
      <c r="D33" s="130"/>
      <c r="E33" s="130"/>
      <c r="F33" s="130"/>
      <c r="G33" s="134"/>
      <c r="H33" s="134"/>
      <c r="I33" s="134"/>
    </row>
    <row r="34" spans="2:9" ht="14.25" hidden="1">
      <c r="B34" s="130" t="s">
        <v>260</v>
      </c>
      <c r="C34" s="130"/>
      <c r="D34" s="130"/>
      <c r="E34" s="130"/>
      <c r="F34" s="130"/>
      <c r="G34" s="134"/>
      <c r="H34" s="134"/>
      <c r="I34" s="134"/>
    </row>
    <row r="35" spans="2:9" ht="14.25" hidden="1">
      <c r="B35" s="130" t="s">
        <v>250</v>
      </c>
      <c r="C35" s="130"/>
      <c r="D35" s="130"/>
      <c r="E35" s="130"/>
      <c r="F35" s="130"/>
      <c r="G35" s="134"/>
      <c r="H35" s="134"/>
      <c r="I35" s="134"/>
    </row>
    <row r="36" spans="2:9" ht="14.25" hidden="1">
      <c r="B36" s="131" t="s">
        <v>244</v>
      </c>
      <c r="C36" s="131"/>
      <c r="D36" s="131"/>
      <c r="E36" s="131"/>
      <c r="F36" s="131"/>
      <c r="G36" s="73">
        <f>SUM(G31:G35)</f>
        <v>0</v>
      </c>
      <c r="H36" s="73"/>
      <c r="I36" s="73">
        <f>SUM(I31:I35)</f>
        <v>0</v>
      </c>
    </row>
    <row r="37" spans="2:9" hidden="1"/>
    <row r="38" spans="2:9" hidden="1"/>
    <row r="39" spans="2:9" ht="31.5" hidden="1">
      <c r="B39" s="634" t="s">
        <v>261</v>
      </c>
      <c r="C39" s="205"/>
      <c r="D39" s="205"/>
      <c r="E39" s="205"/>
      <c r="F39" s="205"/>
      <c r="G39" s="56" t="s">
        <v>246</v>
      </c>
      <c r="H39" s="56"/>
      <c r="I39" s="56" t="s">
        <v>251</v>
      </c>
    </row>
    <row r="40" spans="2:9" ht="14.25" hidden="1">
      <c r="B40" s="634"/>
      <c r="C40" s="205"/>
      <c r="D40" s="205"/>
      <c r="E40" s="205"/>
      <c r="F40" s="205"/>
      <c r="G40" s="40"/>
      <c r="H40" s="40"/>
      <c r="I40" s="40"/>
    </row>
    <row r="41" spans="2:9" hidden="1">
      <c r="B41" s="130" t="s">
        <v>262</v>
      </c>
      <c r="C41" s="130"/>
      <c r="D41" s="130"/>
      <c r="E41" s="130"/>
      <c r="F41" s="130"/>
      <c r="G41" s="117">
        <f>+G22</f>
        <v>47804525.109999999</v>
      </c>
      <c r="H41" s="117"/>
      <c r="I41" s="117">
        <f>+I22</f>
        <v>50775044.649999991</v>
      </c>
    </row>
    <row r="42" spans="2:9" hidden="1">
      <c r="B42" s="130" t="s">
        <v>263</v>
      </c>
      <c r="C42" s="130"/>
      <c r="D42" s="130"/>
      <c r="E42" s="130"/>
      <c r="F42" s="130"/>
      <c r="G42" s="117">
        <f>+G36</f>
        <v>0</v>
      </c>
      <c r="H42" s="117"/>
      <c r="I42" s="117">
        <f>+I36</f>
        <v>0</v>
      </c>
    </row>
    <row r="43" spans="2:9" ht="14.25" hidden="1">
      <c r="B43" s="131" t="s">
        <v>244</v>
      </c>
      <c r="C43" s="131"/>
      <c r="D43" s="131"/>
      <c r="E43" s="131"/>
      <c r="F43" s="131"/>
      <c r="G43" s="117">
        <f>SUM(G41:G42)</f>
        <v>47804525.109999999</v>
      </c>
      <c r="H43" s="117"/>
      <c r="I43" s="117">
        <f>SUM(I41:I42)</f>
        <v>50775044.649999991</v>
      </c>
    </row>
    <row r="44" spans="2:9" hidden="1"/>
  </sheetData>
  <customSheetViews>
    <customSheetView guid="{FEB6A96D-6D61-4258-8225-865A529D5565}" showGridLines="0" fitToPage="1" hiddenRows="1" showRuler="0">
      <selection activeCell="E9" sqref="E9"/>
      <pageMargins left="0.23622047244094491" right="0" top="0.98425196850393704" bottom="0.16" header="0.43307086614173229" footer="0"/>
      <printOptions horizontalCentered="1"/>
      <pageSetup paperSize="9" orientation="portrait" horizontalDpi="300" verticalDpi="300" r:id="rId1"/>
      <headerFooter alignWithMargins="0">
        <oddHeader>&amp;C&amp;"Times New Roman Greek,Bold"&amp;14&amp;UΓνωστοποιήσεις επί των οικονομικών καταστάσεων της Α.Ε Τσιμέντων Τιτάν</oddHeader>
        <oddFooter>&amp;L&amp;"Times New Roman Greek,Italic"&amp;8Δ.Ο.Π.Ε / Υ.Ε.Λ.Π_&amp;F_&amp;A_&amp;D_&amp;T&amp;R&amp;P/&amp;N</oddFooter>
      </headerFooter>
    </customSheetView>
  </customSheetViews>
  <mergeCells count="5">
    <mergeCell ref="G3:I3"/>
    <mergeCell ref="B26:I27"/>
    <mergeCell ref="B39:B40"/>
    <mergeCell ref="C5:E5"/>
    <mergeCell ref="G5:I5"/>
  </mergeCells>
  <phoneticPr fontId="0" type="noConversion"/>
  <dataValidations xWindow="69" yWindow="412" count="1">
    <dataValidation allowBlank="1" showInputMessage="1" showErrorMessage="1" prompt="αναφέρετε  η λογιστική αξία των αποθεμάτων που έχουν ενεχυριασθεί προς εξασφάλιση υποχρεώσεων" sqref="B26:I27"/>
  </dataValidations>
  <printOptions horizontalCentered="1"/>
  <pageMargins left="0.73619999999999997" right="0" top="0.98419999999999996" bottom="0.16" header="0.433" footer="0"/>
  <pageSetup paperSize="9" scale="71" orientation="portrait" draft="1" r:id="rId2"/>
  <headerFooter alignWithMargins="0">
    <oddHeader>&amp;L&amp;14Notes to the annual financial statements for the year ended 31 December 2002</oddHeader>
    <oddFooter>&amp;L&amp;"Times New Roman Greek,Italic"&amp;11Draft for discussion purposes only</oddFooter>
  </headerFooter>
  <ignoredErrors>
    <ignoredError sqref="G12 I12" unlockedFormula="1"/>
  </ignoredErrors>
</worksheet>
</file>

<file path=xl/worksheets/sheet9.xml><?xml version="1.0" encoding="utf-8"?>
<worksheet xmlns="http://schemas.openxmlformats.org/spreadsheetml/2006/main" xmlns:r="http://schemas.openxmlformats.org/officeDocument/2006/relationships">
  <sheetPr>
    <pageSetUpPr fitToPage="1"/>
  </sheetPr>
  <dimension ref="A2:I19"/>
  <sheetViews>
    <sheetView showGridLines="0" zoomScaleNormal="100" workbookViewId="0">
      <selection activeCell="A5" sqref="A5:I17"/>
    </sheetView>
  </sheetViews>
  <sheetFormatPr defaultColWidth="10.6640625" defaultRowHeight="15"/>
  <cols>
    <col min="1" max="1" width="5.83203125" style="142" customWidth="1"/>
    <col min="2" max="2" width="48.33203125" style="142" customWidth="1"/>
    <col min="3" max="3" width="20.83203125" style="142" customWidth="1"/>
    <col min="4" max="4" width="3" style="142" customWidth="1"/>
    <col min="5" max="5" width="17.33203125" style="142" customWidth="1"/>
    <col min="6" max="6" width="1.83203125" style="142" customWidth="1"/>
    <col min="7" max="7" width="11.33203125" style="148" bestFit="1" customWidth="1"/>
    <col min="8" max="8" width="3.1640625" style="142" customWidth="1"/>
    <col min="9" max="9" width="14" style="148" bestFit="1" customWidth="1"/>
    <col min="10" max="16384" width="10.6640625" style="142"/>
  </cols>
  <sheetData>
    <row r="2" spans="1:9" s="114" customFormat="1" ht="12.75" customHeight="1">
      <c r="G2" s="146"/>
      <c r="I2" s="146"/>
    </row>
    <row r="3" spans="1:9" s="114" customFormat="1" ht="12.75" customHeight="1">
      <c r="B3" s="118"/>
      <c r="C3" s="118"/>
      <c r="D3" s="118"/>
      <c r="E3" s="118"/>
      <c r="F3" s="118"/>
      <c r="G3" s="147"/>
      <c r="H3" s="107"/>
      <c r="I3" s="146"/>
    </row>
    <row r="4" spans="1:9" s="114" customFormat="1" ht="12.75" customHeight="1">
      <c r="B4" s="118"/>
      <c r="C4" s="118"/>
      <c r="D4" s="118"/>
      <c r="E4" s="118"/>
      <c r="F4" s="118"/>
      <c r="G4" s="146"/>
      <c r="I4" s="146"/>
    </row>
    <row r="5" spans="1:9" s="114" customFormat="1" ht="15" customHeight="1">
      <c r="A5" s="121">
        <v>16</v>
      </c>
      <c r="B5" s="109" t="s">
        <v>83</v>
      </c>
      <c r="C5" s="109"/>
      <c r="D5" s="109"/>
      <c r="E5" s="109"/>
      <c r="F5" s="109"/>
      <c r="G5" s="146"/>
      <c r="I5" s="146"/>
    </row>
    <row r="6" spans="1:9" s="114" customFormat="1" ht="15" customHeight="1">
      <c r="A6" s="121"/>
      <c r="B6" s="109"/>
      <c r="C6" s="109"/>
      <c r="D6" s="109"/>
      <c r="E6" s="109"/>
      <c r="F6" s="109"/>
      <c r="G6" s="146"/>
      <c r="I6" s="146"/>
    </row>
    <row r="7" spans="1:9" s="114" customFormat="1" ht="15" customHeight="1">
      <c r="A7" s="108"/>
      <c r="B7" s="109"/>
      <c r="C7" s="625" t="s">
        <v>1</v>
      </c>
      <c r="D7" s="626"/>
      <c r="E7" s="626"/>
      <c r="F7" s="109"/>
      <c r="G7" s="625" t="s">
        <v>2</v>
      </c>
      <c r="H7" s="626"/>
      <c r="I7" s="626"/>
    </row>
    <row r="8" spans="1:9" s="114" customFormat="1" ht="15.75">
      <c r="B8" s="139"/>
      <c r="C8" s="241">
        <v>2002</v>
      </c>
      <c r="D8" s="4"/>
      <c r="E8" s="241">
        <v>2001</v>
      </c>
      <c r="F8" s="208"/>
      <c r="G8" s="241">
        <v>2002</v>
      </c>
      <c r="H8" s="4"/>
      <c r="I8" s="241">
        <v>2001</v>
      </c>
    </row>
    <row r="9" spans="1:9" s="114" customFormat="1" ht="15.75">
      <c r="B9" s="139"/>
      <c r="C9" s="208" t="s">
        <v>378</v>
      </c>
      <c r="D9" s="139"/>
      <c r="E9" s="208" t="s">
        <v>378</v>
      </c>
      <c r="F9" s="139"/>
      <c r="G9" s="208" t="s">
        <v>378</v>
      </c>
      <c r="H9" s="4"/>
      <c r="I9" s="208" t="s">
        <v>378</v>
      </c>
    </row>
    <row r="10" spans="1:9" s="114" customFormat="1" ht="15.75">
      <c r="B10" s="139"/>
      <c r="C10" s="139"/>
      <c r="D10" s="139"/>
      <c r="E10" s="139"/>
      <c r="F10" s="139"/>
      <c r="G10" s="56"/>
      <c r="H10" s="4"/>
      <c r="I10" s="56"/>
    </row>
    <row r="11" spans="1:9" s="114" customFormat="1" ht="12.75" customHeight="1">
      <c r="B11" s="290" t="s">
        <v>84</v>
      </c>
      <c r="C11" s="269">
        <v>30636589.469999999</v>
      </c>
      <c r="D11" s="290"/>
      <c r="E11" s="269">
        <v>73234384.290000007</v>
      </c>
      <c r="F11" s="292"/>
      <c r="G11" s="269">
        <v>106485.65</v>
      </c>
      <c r="H11" s="293"/>
      <c r="I11" s="269">
        <v>13177541.43</v>
      </c>
    </row>
    <row r="12" spans="1:9" s="114" customFormat="1" ht="12.75" customHeight="1">
      <c r="B12" s="282" t="s">
        <v>177</v>
      </c>
      <c r="C12" s="269">
        <v>35083348.439999998</v>
      </c>
      <c r="D12" s="282"/>
      <c r="E12" s="269">
        <v>45139452.43</v>
      </c>
      <c r="F12" s="288"/>
      <c r="G12" s="269">
        <v>68000</v>
      </c>
      <c r="H12" s="294"/>
      <c r="I12" s="269">
        <v>14895608.050000001</v>
      </c>
    </row>
    <row r="13" spans="1:9" s="114" customFormat="1" ht="30" customHeight="1">
      <c r="B13" s="291"/>
      <c r="C13" s="295">
        <f>SUM(C11:C12)</f>
        <v>65719937.909999996</v>
      </c>
      <c r="D13" s="291"/>
      <c r="E13" s="295">
        <f>SUM(E11:E12)</f>
        <v>118373836.72</v>
      </c>
      <c r="F13" s="296"/>
      <c r="G13" s="295">
        <f>SUM(G11:G12)</f>
        <v>174485.65</v>
      </c>
      <c r="H13" s="294"/>
      <c r="I13" s="295">
        <f>SUM(I11:I12)</f>
        <v>28073149.48</v>
      </c>
    </row>
    <row r="14" spans="1:9" ht="10.5" customHeight="1">
      <c r="G14" s="138"/>
      <c r="H14" s="140"/>
      <c r="I14" s="138"/>
    </row>
    <row r="15" spans="1:9">
      <c r="A15" s="144"/>
      <c r="B15" s="636" t="s">
        <v>213</v>
      </c>
      <c r="C15" s="636"/>
      <c r="D15" s="636"/>
      <c r="E15" s="636"/>
      <c r="F15" s="636"/>
      <c r="G15" s="636"/>
      <c r="H15" s="636"/>
      <c r="I15" s="636"/>
    </row>
    <row r="16" spans="1:9" ht="54" customHeight="1">
      <c r="A16" s="143"/>
      <c r="B16" s="636"/>
      <c r="C16" s="636"/>
      <c r="D16" s="636"/>
      <c r="E16" s="636"/>
      <c r="F16" s="636"/>
      <c r="G16" s="636"/>
      <c r="H16" s="636"/>
      <c r="I16" s="636"/>
    </row>
    <row r="17" spans="1:9">
      <c r="A17" s="143"/>
      <c r="B17" s="114"/>
      <c r="C17" s="114"/>
      <c r="D17" s="114"/>
      <c r="E17" s="114"/>
      <c r="F17" s="127"/>
      <c r="G17" s="113"/>
      <c r="H17" s="113"/>
      <c r="I17" s="145"/>
    </row>
    <row r="18" spans="1:9">
      <c r="B18" s="114"/>
      <c r="C18" s="114"/>
      <c r="D18" s="114"/>
      <c r="E18" s="114"/>
      <c r="F18" s="118"/>
      <c r="G18" s="73"/>
      <c r="H18" s="73"/>
      <c r="I18" s="146"/>
    </row>
    <row r="19" spans="1:9">
      <c r="B19" s="114"/>
      <c r="C19" s="114"/>
      <c r="D19" s="114"/>
      <c r="E19" s="114"/>
      <c r="F19" s="114"/>
    </row>
  </sheetData>
  <customSheetViews>
    <customSheetView guid="{FEB6A96D-6D61-4258-8225-865A529D5565}" showGridLines="0" fitToPage="1" showRuler="0" topLeftCell="A2">
      <selection activeCell="D6" sqref="D6:F6"/>
      <pageMargins left="0.23622047244094491" right="0" top="0.98425196850393704" bottom="0.15748031496062992" header="0.43307086614173229" footer="0"/>
      <printOptions horizontalCentered="1"/>
      <pageSetup paperSize="9" orientation="portrait" horizontalDpi="300" verticalDpi="300" r:id="rId1"/>
      <headerFooter alignWithMargins="0">
        <oddHeader>&amp;C&amp;"Times New Roman Greek,Bold"&amp;14&amp;UΓνωστοποιήσεις επί των οικονομικών καταστάσεων της Α.Ε Τσιμέντων Τιτάν</oddHeader>
        <oddFooter>&amp;L&amp;"Times New Roman Greek,Italic"&amp;8Δ.Ο.Π.Ε / Υ.Ε.Λ.Π_&amp;F_&amp;A_&amp;D_&amp;T&amp;R&amp;P/&amp;N</oddFooter>
      </headerFooter>
    </customSheetView>
  </customSheetViews>
  <mergeCells count="3">
    <mergeCell ref="B15:I16"/>
    <mergeCell ref="G7:I7"/>
    <mergeCell ref="C7:E7"/>
  </mergeCells>
  <phoneticPr fontId="0" type="noConversion"/>
  <printOptions horizontalCentered="1"/>
  <pageMargins left="0.73619999999999997" right="0" top="0.98419999999999996" bottom="0.16" header="0.433" footer="0"/>
  <pageSetup paperSize="9" scale="76" orientation="portrait" draft="1" r:id="rId2"/>
  <headerFooter alignWithMargins="0">
    <oddHeader>&amp;L&amp;14Notes to the annual financial statements for the year ended 31 December 2002</oddHeader>
    <oddFooter>&amp;L&amp;"Times New Roman Greek,Italic"&amp;11Draft for discussion purposes only</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17</vt:i4>
      </vt:variant>
    </vt:vector>
  </HeadingPairs>
  <TitlesOfParts>
    <vt:vector size="34" baseType="lpstr">
      <vt:lpstr>Balance Sheet</vt:lpstr>
      <vt:lpstr>Income Statement</vt:lpstr>
      <vt:lpstr>Statement of Changes in Equity </vt:lpstr>
      <vt:lpstr>4</vt:lpstr>
      <vt:lpstr>8 Company</vt:lpstr>
      <vt:lpstr>10</vt:lpstr>
      <vt:lpstr>12</vt:lpstr>
      <vt:lpstr>14</vt:lpstr>
      <vt:lpstr>16</vt:lpstr>
      <vt:lpstr>23</vt:lpstr>
      <vt:lpstr>25 Group (2002)</vt:lpstr>
      <vt:lpstr>25 Company</vt:lpstr>
      <vt:lpstr>29 Reconciliation of equity</vt:lpstr>
      <vt:lpstr>29 PL</vt:lpstr>
      <vt:lpstr>31</vt:lpstr>
      <vt:lpstr>25 Group (2005)</vt:lpstr>
      <vt:lpstr>33</vt:lpstr>
      <vt:lpstr>'10'!Print_Area</vt:lpstr>
      <vt:lpstr>'12'!Print_Area</vt:lpstr>
      <vt:lpstr>'14'!Print_Area</vt:lpstr>
      <vt:lpstr>'16'!Print_Area</vt:lpstr>
      <vt:lpstr>'23'!Print_Area</vt:lpstr>
      <vt:lpstr>'25 Company'!Print_Area</vt:lpstr>
      <vt:lpstr>'25 Group (2002)'!Print_Area</vt:lpstr>
      <vt:lpstr>'25 Group (2005)'!Print_Area</vt:lpstr>
      <vt:lpstr>'29 PL'!Print_Area</vt:lpstr>
      <vt:lpstr>'29 Reconciliation of equity'!Print_Area</vt:lpstr>
      <vt:lpstr>'31'!Print_Area</vt:lpstr>
      <vt:lpstr>'33'!Print_Area</vt:lpstr>
      <vt:lpstr>'4'!Print_Area</vt:lpstr>
      <vt:lpstr>'8 Company'!Print_Area</vt:lpstr>
      <vt:lpstr>'Balance Sheet'!Print_Area</vt:lpstr>
      <vt:lpstr>'Income Statement'!Print_Area</vt:lpstr>
      <vt:lpstr>'Statement of Changes in Equity '!Print_Area</vt:lpstr>
    </vt:vector>
  </TitlesOfParts>
  <Company>TITAN CEMENT Co, S.A.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DAVRAKOTOS</dc:creator>
  <cp:lastModifiedBy>Mahi Printzou</cp:lastModifiedBy>
  <cp:lastPrinted>2016-02-19T09:56:50Z</cp:lastPrinted>
  <dcterms:created xsi:type="dcterms:W3CDTF">2003-07-04T08:10:31Z</dcterms:created>
  <dcterms:modified xsi:type="dcterms:W3CDTF">2016-02-19T10:02:02Z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eywords0">
    <vt:lpwstr/>
  </property>
  <property fmtid="{D5CDD505-2E9C-101B-9397-08002B2CF9AE}" pid="3" name="Description0">
    <vt:lpwstr/>
  </property>
  <property fmtid="{D5CDD505-2E9C-101B-9397-08002B2CF9AE}" pid="4" name="Entry Date">
    <vt:lpwstr>2008-05-02T00:00:00Z</vt:lpwstr>
  </property>
</Properties>
</file>